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6380" windowHeight="8130" tabRatio="661" firstSheet="33" activeTab="47"/>
  </bookViews>
  <sheets>
    <sheet name="Item1" sheetId="2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2" r:id="rId20"/>
    <sheet name="Item21" sheetId="23" r:id="rId21"/>
    <sheet name="Item22" sheetId="24" r:id="rId22"/>
    <sheet name="Item23" sheetId="25" r:id="rId23"/>
    <sheet name="Item24" sheetId="26" r:id="rId24"/>
    <sheet name="Item25" sheetId="27" r:id="rId25"/>
    <sheet name="Item26" sheetId="28" r:id="rId26"/>
    <sheet name="Item 27" sheetId="29" r:id="rId27"/>
    <sheet name="Item28" sheetId="30" r:id="rId28"/>
    <sheet name="Item29" sheetId="31" r:id="rId29"/>
    <sheet name="Item30" sheetId="32" r:id="rId30"/>
    <sheet name="Item31" sheetId="33" r:id="rId31"/>
    <sheet name="Item32" sheetId="34" r:id="rId32"/>
    <sheet name="Item33" sheetId="35" r:id="rId33"/>
    <sheet name="Item 34" sheetId="36" r:id="rId34"/>
    <sheet name="Item35" sheetId="37" r:id="rId35"/>
    <sheet name="Item36" sheetId="38" r:id="rId36"/>
    <sheet name="Item37" sheetId="39" r:id="rId37"/>
    <sheet name="Item38" sheetId="41" r:id="rId38"/>
    <sheet name="Item39" sheetId="42" r:id="rId39"/>
    <sheet name="Item40" sheetId="43" r:id="rId40"/>
    <sheet name="Item41" sheetId="44" r:id="rId41"/>
    <sheet name="Item42" sheetId="45" r:id="rId42"/>
    <sheet name=" Item43" sheetId="40" r:id="rId43"/>
    <sheet name="Item44 " sheetId="49" r:id="rId44"/>
    <sheet name="Item45" sheetId="46" r:id="rId45"/>
    <sheet name="Item46" sheetId="47" r:id="rId46"/>
    <sheet name="Item47" sheetId="48" r:id="rId47"/>
    <sheet name="TOTAL" sheetId="3" r:id="rId48"/>
  </sheets>
  <definedNames>
    <definedName name="_xlnm.Print_Titles" localSheetId="47">TOTAL!$1:$2</definedName>
  </definedNames>
  <calcPr calcId="145621"/>
</workbook>
</file>

<file path=xl/calcChain.xml><?xml version="1.0" encoding="utf-8"?>
<calcChain xmlns="http://schemas.openxmlformats.org/spreadsheetml/2006/main">
  <c r="C53" i="3" l="1"/>
  <c r="D51" i="3"/>
  <c r="D50" i="3"/>
  <c r="D49" i="3"/>
  <c r="D48" i="3"/>
  <c r="D45" i="3"/>
  <c r="D44" i="3"/>
  <c r="D43" i="3"/>
  <c r="D53" i="3"/>
  <c r="C51" i="3"/>
  <c r="C50" i="3"/>
  <c r="B53" i="3"/>
  <c r="B51" i="3"/>
  <c r="B50" i="3"/>
  <c r="D55" i="3"/>
  <c r="C55" i="3"/>
  <c r="C54" i="3"/>
  <c r="D54" i="3"/>
  <c r="C49" i="3"/>
  <c r="C48" i="3"/>
  <c r="C45" i="3"/>
  <c r="C44" i="3"/>
  <c r="C43" i="3"/>
  <c r="B54" i="3"/>
  <c r="B55" i="3"/>
  <c r="B49" i="3"/>
  <c r="B48" i="3"/>
  <c r="B45" i="3"/>
  <c r="B44" i="3"/>
  <c r="B43" i="3"/>
  <c r="H23" i="49"/>
  <c r="B20" i="49" s="1"/>
  <c r="F20" i="49"/>
  <c r="D20" i="49"/>
  <c r="I17" i="49"/>
  <c r="I16" i="49"/>
  <c r="I15" i="49"/>
  <c r="I14" i="49"/>
  <c r="I13" i="49"/>
  <c r="I12" i="49"/>
  <c r="I11" i="49"/>
  <c r="I10" i="49"/>
  <c r="I9" i="49"/>
  <c r="I8" i="49"/>
  <c r="I7" i="49"/>
  <c r="I6" i="49"/>
  <c r="C20" i="49" l="1"/>
  <c r="I6" i="23"/>
  <c r="H23" i="48"/>
  <c r="B20" i="48" s="1"/>
  <c r="F20" i="48"/>
  <c r="D20" i="48"/>
  <c r="I17" i="48"/>
  <c r="I16" i="48"/>
  <c r="I15" i="48"/>
  <c r="I14" i="48"/>
  <c r="I13" i="48"/>
  <c r="I12" i="48"/>
  <c r="I11" i="48"/>
  <c r="I10" i="48"/>
  <c r="I9" i="48"/>
  <c r="I8" i="48"/>
  <c r="I7" i="48"/>
  <c r="H23" i="47"/>
  <c r="F20" i="47"/>
  <c r="D20" i="47"/>
  <c r="I17" i="47"/>
  <c r="I16" i="47"/>
  <c r="I15" i="47"/>
  <c r="I14" i="47"/>
  <c r="I13" i="47"/>
  <c r="I12" i="47"/>
  <c r="I11" i="47"/>
  <c r="I10" i="47"/>
  <c r="I9" i="47"/>
  <c r="I8" i="47"/>
  <c r="I7" i="47"/>
  <c r="H23" i="46"/>
  <c r="B20" i="46" s="1"/>
  <c r="F20" i="46"/>
  <c r="D20" i="46"/>
  <c r="I17" i="46"/>
  <c r="I16" i="46"/>
  <c r="I15" i="46"/>
  <c r="I14" i="46"/>
  <c r="I13" i="46"/>
  <c r="I12" i="46"/>
  <c r="I11" i="46"/>
  <c r="I10" i="46"/>
  <c r="I9" i="46"/>
  <c r="I8" i="46"/>
  <c r="I7" i="46"/>
  <c r="H23" i="45"/>
  <c r="B20" i="45" s="1"/>
  <c r="F20" i="45"/>
  <c r="D20" i="45"/>
  <c r="I17" i="45"/>
  <c r="I16" i="45"/>
  <c r="I15" i="45"/>
  <c r="I14" i="45"/>
  <c r="I13" i="45"/>
  <c r="I12" i="45"/>
  <c r="I11" i="45"/>
  <c r="I10" i="45"/>
  <c r="I9" i="45"/>
  <c r="I8" i="45"/>
  <c r="I7" i="45"/>
  <c r="I6" i="45"/>
  <c r="H23" i="44"/>
  <c r="B20" i="44" s="1"/>
  <c r="F20" i="44"/>
  <c r="D20" i="44"/>
  <c r="I17" i="44"/>
  <c r="I16" i="44"/>
  <c r="I15" i="44"/>
  <c r="I14" i="44"/>
  <c r="I13" i="44"/>
  <c r="I12" i="44"/>
  <c r="I11" i="44"/>
  <c r="I10" i="44"/>
  <c r="I9" i="44"/>
  <c r="I8" i="44"/>
  <c r="I7" i="44"/>
  <c r="I6" i="44"/>
  <c r="F20" i="21"/>
  <c r="D20" i="21"/>
  <c r="H23" i="21"/>
  <c r="B20" i="21" s="1"/>
  <c r="I8" i="21"/>
  <c r="I9" i="21"/>
  <c r="I10" i="21"/>
  <c r="I14" i="21"/>
  <c r="I15" i="21"/>
  <c r="I16" i="21"/>
  <c r="I17" i="21"/>
  <c r="D34" i="3"/>
  <c r="C34" i="3"/>
  <c r="C20" i="44" l="1"/>
  <c r="I5" i="44" s="1"/>
  <c r="B20" i="47"/>
  <c r="C20" i="47" s="1"/>
  <c r="I3" i="49"/>
  <c r="I4" i="49"/>
  <c r="I5" i="49"/>
  <c r="C20" i="46"/>
  <c r="I5" i="46" s="1"/>
  <c r="C20" i="48"/>
  <c r="C20" i="45"/>
  <c r="I5" i="45" s="1"/>
  <c r="I3" i="44"/>
  <c r="I4" i="44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3" i="3"/>
  <c r="D35" i="3"/>
  <c r="D36" i="3"/>
  <c r="D37" i="3"/>
  <c r="D38" i="3"/>
  <c r="D39" i="3"/>
  <c r="D42" i="3"/>
  <c r="C42" i="3"/>
  <c r="C39" i="3"/>
  <c r="C38" i="3"/>
  <c r="C37" i="3"/>
  <c r="C36" i="3"/>
  <c r="C35" i="3"/>
  <c r="C33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B42" i="3"/>
  <c r="B39" i="3"/>
  <c r="B38" i="3"/>
  <c r="B37" i="3"/>
  <c r="B36" i="3"/>
  <c r="B35" i="3"/>
  <c r="B34" i="3"/>
  <c r="B33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H23" i="43"/>
  <c r="B20" i="43" s="1"/>
  <c r="F20" i="43"/>
  <c r="D20" i="43"/>
  <c r="I17" i="43"/>
  <c r="I16" i="43"/>
  <c r="I15" i="43"/>
  <c r="I14" i="43"/>
  <c r="I13" i="43"/>
  <c r="I12" i="43"/>
  <c r="I11" i="43"/>
  <c r="I10" i="43"/>
  <c r="I9" i="43"/>
  <c r="I8" i="43"/>
  <c r="I7" i="43"/>
  <c r="H23" i="42"/>
  <c r="B20" i="42" s="1"/>
  <c r="F20" i="42"/>
  <c r="D20" i="42"/>
  <c r="I17" i="42"/>
  <c r="I16" i="42"/>
  <c r="I15" i="42"/>
  <c r="I14" i="42"/>
  <c r="I13" i="42"/>
  <c r="I12" i="42"/>
  <c r="I11" i="42"/>
  <c r="I10" i="42"/>
  <c r="I9" i="42"/>
  <c r="I7" i="42"/>
  <c r="I6" i="42"/>
  <c r="H23" i="41"/>
  <c r="B20" i="41" s="1"/>
  <c r="F20" i="41"/>
  <c r="D20" i="41"/>
  <c r="I17" i="41"/>
  <c r="I16" i="41"/>
  <c r="I15" i="41"/>
  <c r="I14" i="41"/>
  <c r="I13" i="41"/>
  <c r="I12" i="41"/>
  <c r="I11" i="41"/>
  <c r="I10" i="41"/>
  <c r="I9" i="41"/>
  <c r="I8" i="41"/>
  <c r="H23" i="40"/>
  <c r="B20" i="40" s="1"/>
  <c r="F20" i="40"/>
  <c r="D20" i="40"/>
  <c r="I17" i="40"/>
  <c r="I16" i="40"/>
  <c r="I15" i="40"/>
  <c r="I14" i="40"/>
  <c r="I13" i="40"/>
  <c r="I12" i="40"/>
  <c r="I11" i="40"/>
  <c r="I10" i="40"/>
  <c r="I9" i="40"/>
  <c r="I8" i="40"/>
  <c r="I7" i="40"/>
  <c r="I6" i="40"/>
  <c r="H23" i="39"/>
  <c r="B20" i="39" s="1"/>
  <c r="F20" i="39"/>
  <c r="D20" i="39"/>
  <c r="I17" i="39"/>
  <c r="I16" i="39"/>
  <c r="I15" i="39"/>
  <c r="I14" i="39"/>
  <c r="I13" i="39"/>
  <c r="I12" i="39"/>
  <c r="I11" i="39"/>
  <c r="I10" i="39"/>
  <c r="I9" i="39"/>
  <c r="I8" i="39"/>
  <c r="I7" i="39"/>
  <c r="I6" i="39"/>
  <c r="H23" i="38"/>
  <c r="B20" i="38" s="1"/>
  <c r="F20" i="38"/>
  <c r="D20" i="38"/>
  <c r="I17" i="38"/>
  <c r="I16" i="38"/>
  <c r="I15" i="38"/>
  <c r="I14" i="38"/>
  <c r="I13" i="38"/>
  <c r="I12" i="38"/>
  <c r="I11" i="38"/>
  <c r="I10" i="38"/>
  <c r="I9" i="38"/>
  <c r="I8" i="38"/>
  <c r="I7" i="38"/>
  <c r="H23" i="37"/>
  <c r="B20" i="37" s="1"/>
  <c r="F20" i="37"/>
  <c r="D20" i="37"/>
  <c r="I17" i="37"/>
  <c r="I16" i="37"/>
  <c r="I15" i="37"/>
  <c r="I14" i="37"/>
  <c r="I13" i="37"/>
  <c r="I12" i="37"/>
  <c r="I11" i="37"/>
  <c r="I10" i="37"/>
  <c r="I8" i="37"/>
  <c r="I7" i="37"/>
  <c r="I6" i="37"/>
  <c r="H23" i="36"/>
  <c r="F20" i="36"/>
  <c r="D20" i="36"/>
  <c r="I17" i="36"/>
  <c r="I16" i="36"/>
  <c r="I15" i="36"/>
  <c r="I14" i="36"/>
  <c r="I13" i="36"/>
  <c r="I12" i="36"/>
  <c r="I11" i="36"/>
  <c r="I10" i="36"/>
  <c r="I9" i="36"/>
  <c r="I8" i="36"/>
  <c r="I7" i="36"/>
  <c r="I6" i="36"/>
  <c r="H23" i="35"/>
  <c r="B20" i="35" s="1"/>
  <c r="F20" i="35"/>
  <c r="D20" i="35"/>
  <c r="I17" i="35"/>
  <c r="I16" i="35"/>
  <c r="I15" i="35"/>
  <c r="I14" i="35"/>
  <c r="I13" i="35"/>
  <c r="I12" i="35"/>
  <c r="I11" i="35"/>
  <c r="I10" i="35"/>
  <c r="I9" i="35"/>
  <c r="H23" i="34"/>
  <c r="B20" i="34" s="1"/>
  <c r="F20" i="34"/>
  <c r="D20" i="34"/>
  <c r="I17" i="34"/>
  <c r="I16" i="34"/>
  <c r="I15" i="34"/>
  <c r="I14" i="34"/>
  <c r="I13" i="34"/>
  <c r="I12" i="34"/>
  <c r="I11" i="34"/>
  <c r="I10" i="34"/>
  <c r="I9" i="34"/>
  <c r="I8" i="34"/>
  <c r="I7" i="34"/>
  <c r="H23" i="33"/>
  <c r="B20" i="33" s="1"/>
  <c r="F20" i="33"/>
  <c r="D20" i="33"/>
  <c r="I17" i="33"/>
  <c r="I16" i="33"/>
  <c r="I15" i="33"/>
  <c r="I14" i="33"/>
  <c r="I13" i="33"/>
  <c r="I12" i="33"/>
  <c r="I11" i="33"/>
  <c r="I10" i="33"/>
  <c r="I9" i="33"/>
  <c r="I8" i="33"/>
  <c r="I7" i="33"/>
  <c r="H23" i="32"/>
  <c r="B20" i="32" s="1"/>
  <c r="C20" i="32" s="1"/>
  <c r="I7" i="32" s="1"/>
  <c r="F20" i="32"/>
  <c r="D20" i="32"/>
  <c r="I17" i="32"/>
  <c r="I16" i="32"/>
  <c r="I15" i="32"/>
  <c r="I14" i="32"/>
  <c r="I13" i="32"/>
  <c r="I12" i="32"/>
  <c r="I11" i="32"/>
  <c r="I10" i="32"/>
  <c r="I9" i="32"/>
  <c r="I8" i="32"/>
  <c r="H23" i="31"/>
  <c r="B20" i="31" s="1"/>
  <c r="F20" i="31"/>
  <c r="D20" i="31"/>
  <c r="I17" i="31"/>
  <c r="I16" i="31"/>
  <c r="I15" i="31"/>
  <c r="I14" i="31"/>
  <c r="I13" i="31"/>
  <c r="I12" i="31"/>
  <c r="I11" i="31"/>
  <c r="I10" i="31"/>
  <c r="I9" i="31"/>
  <c r="I8" i="31"/>
  <c r="I7" i="31"/>
  <c r="I6" i="31"/>
  <c r="H23" i="30"/>
  <c r="F20" i="30"/>
  <c r="D20" i="30"/>
  <c r="I17" i="30"/>
  <c r="I16" i="30"/>
  <c r="I15" i="30"/>
  <c r="I14" i="30"/>
  <c r="I13" i="30"/>
  <c r="I9" i="30"/>
  <c r="H23" i="29"/>
  <c r="B20" i="29" s="1"/>
  <c r="C20" i="29" s="1"/>
  <c r="I13" i="29" s="1"/>
  <c r="F20" i="29"/>
  <c r="D20" i="29"/>
  <c r="I17" i="29"/>
  <c r="I16" i="29"/>
  <c r="I12" i="29"/>
  <c r="I11" i="29"/>
  <c r="I10" i="29"/>
  <c r="I9" i="29"/>
  <c r="I8" i="29"/>
  <c r="I7" i="29"/>
  <c r="I6" i="29"/>
  <c r="H23" i="28"/>
  <c r="F20" i="28"/>
  <c r="D20" i="28"/>
  <c r="I17" i="28"/>
  <c r="I16" i="28"/>
  <c r="I15" i="28"/>
  <c r="I14" i="28"/>
  <c r="I9" i="28"/>
  <c r="I8" i="28"/>
  <c r="I7" i="28"/>
  <c r="H23" i="27"/>
  <c r="B20" i="27" s="1"/>
  <c r="F20" i="27"/>
  <c r="D20" i="27"/>
  <c r="I17" i="27"/>
  <c r="I16" i="27"/>
  <c r="I15" i="27"/>
  <c r="I14" i="27"/>
  <c r="I9" i="27"/>
  <c r="I8" i="27"/>
  <c r="I7" i="27"/>
  <c r="H23" i="26"/>
  <c r="F20" i="26"/>
  <c r="D20" i="26"/>
  <c r="I17" i="26"/>
  <c r="I16" i="26"/>
  <c r="I15" i="26"/>
  <c r="I14" i="26"/>
  <c r="I9" i="26"/>
  <c r="I8" i="26"/>
  <c r="I7" i="26"/>
  <c r="H23" i="25"/>
  <c r="F20" i="25"/>
  <c r="D20" i="25"/>
  <c r="I17" i="25"/>
  <c r="I16" i="25"/>
  <c r="I15" i="25"/>
  <c r="I14" i="25"/>
  <c r="I13" i="25"/>
  <c r="I12" i="25"/>
  <c r="I7" i="25"/>
  <c r="H23" i="24"/>
  <c r="B20" i="24" s="1"/>
  <c r="F20" i="24"/>
  <c r="D20" i="24"/>
  <c r="I17" i="24"/>
  <c r="I16" i="24"/>
  <c r="I15" i="24"/>
  <c r="I14" i="24"/>
  <c r="I13" i="24"/>
  <c r="I8" i="24"/>
  <c r="I7" i="24"/>
  <c r="H23" i="23"/>
  <c r="B20" i="23" s="1"/>
  <c r="F20" i="23"/>
  <c r="D20" i="23"/>
  <c r="I17" i="23"/>
  <c r="I16" i="23"/>
  <c r="I12" i="23"/>
  <c r="I11" i="23"/>
  <c r="I10" i="23"/>
  <c r="I9" i="23"/>
  <c r="I8" i="23"/>
  <c r="I7" i="23"/>
  <c r="H23" i="22"/>
  <c r="B20" i="22" s="1"/>
  <c r="F20" i="22"/>
  <c r="D20" i="22"/>
  <c r="I17" i="22"/>
  <c r="I16" i="22"/>
  <c r="I15" i="22"/>
  <c r="I14" i="22"/>
  <c r="I9" i="22"/>
  <c r="I8" i="22"/>
  <c r="I7" i="22"/>
  <c r="H23" i="20"/>
  <c r="F20" i="20"/>
  <c r="D20" i="20"/>
  <c r="I17" i="20"/>
  <c r="I16" i="20"/>
  <c r="I15" i="20"/>
  <c r="I14" i="20"/>
  <c r="I8" i="20"/>
  <c r="H23" i="19"/>
  <c r="B20" i="19" s="1"/>
  <c r="F20" i="19"/>
  <c r="D20" i="19"/>
  <c r="I17" i="19"/>
  <c r="I16" i="19"/>
  <c r="I15" i="19"/>
  <c r="I14" i="19"/>
  <c r="I13" i="19"/>
  <c r="I8" i="19"/>
  <c r="H23" i="18"/>
  <c r="B20" i="18" s="1"/>
  <c r="F20" i="18"/>
  <c r="D20" i="18"/>
  <c r="I17" i="18"/>
  <c r="I16" i="18"/>
  <c r="I15" i="18"/>
  <c r="I14" i="18"/>
  <c r="I13" i="18"/>
  <c r="I12" i="18"/>
  <c r="I7" i="18"/>
  <c r="H23" i="17"/>
  <c r="B20" i="17" s="1"/>
  <c r="F20" i="17"/>
  <c r="D20" i="17"/>
  <c r="I17" i="17"/>
  <c r="I16" i="17"/>
  <c r="I15" i="17"/>
  <c r="I14" i="17"/>
  <c r="I13" i="17"/>
  <c r="I12" i="17"/>
  <c r="I11" i="17"/>
  <c r="I10" i="17"/>
  <c r="I9" i="17"/>
  <c r="I8" i="17"/>
  <c r="I7" i="17"/>
  <c r="H23" i="16"/>
  <c r="B20" i="16" s="1"/>
  <c r="F20" i="16"/>
  <c r="D20" i="16"/>
  <c r="I17" i="16"/>
  <c r="I16" i="16"/>
  <c r="I15" i="16"/>
  <c r="I14" i="16"/>
  <c r="I13" i="16"/>
  <c r="I12" i="16"/>
  <c r="I11" i="16"/>
  <c r="I10" i="16"/>
  <c r="I9" i="16"/>
  <c r="I8" i="16"/>
  <c r="I7" i="16"/>
  <c r="H23" i="15"/>
  <c r="B20" i="15" s="1"/>
  <c r="F20" i="15"/>
  <c r="D20" i="15"/>
  <c r="I17" i="15"/>
  <c r="I16" i="15"/>
  <c r="I15" i="15"/>
  <c r="I14" i="15"/>
  <c r="I13" i="15"/>
  <c r="I12" i="15"/>
  <c r="I11" i="15"/>
  <c r="I10" i="15"/>
  <c r="I9" i="15"/>
  <c r="I8" i="15"/>
  <c r="I7" i="15"/>
  <c r="I6" i="15"/>
  <c r="I6" i="46" l="1"/>
  <c r="E20" i="44"/>
  <c r="D22" i="44" s="1"/>
  <c r="E48" i="3" s="1"/>
  <c r="I3" i="46"/>
  <c r="I3" i="47"/>
  <c r="I4" i="47"/>
  <c r="I6" i="47"/>
  <c r="E20" i="47" s="1"/>
  <c r="D22" i="47" s="1"/>
  <c r="I5" i="47"/>
  <c r="E20" i="49"/>
  <c r="D22" i="49" s="1"/>
  <c r="I4" i="46"/>
  <c r="E20" i="46" s="1"/>
  <c r="D22" i="46" s="1"/>
  <c r="E53" i="3" s="1"/>
  <c r="F53" i="3" s="1"/>
  <c r="B20" i="36"/>
  <c r="C20" i="36" s="1"/>
  <c r="I5" i="36" s="1"/>
  <c r="C20" i="33"/>
  <c r="I6" i="33" s="1"/>
  <c r="I15" i="29"/>
  <c r="I14" i="29"/>
  <c r="C20" i="23"/>
  <c r="I5" i="48"/>
  <c r="I6" i="48"/>
  <c r="I6" i="32"/>
  <c r="I3" i="48"/>
  <c r="I4" i="48"/>
  <c r="I3" i="45"/>
  <c r="I4" i="45"/>
  <c r="C20" i="22"/>
  <c r="I6" i="22" s="1"/>
  <c r="C20" i="34"/>
  <c r="C20" i="21"/>
  <c r="C20" i="27"/>
  <c r="C20" i="16"/>
  <c r="I6" i="16" s="1"/>
  <c r="C20" i="17"/>
  <c r="I6" i="17" s="1"/>
  <c r="C20" i="18"/>
  <c r="I5" i="18" s="1"/>
  <c r="C20" i="19"/>
  <c r="C20" i="24"/>
  <c r="I4" i="24" s="1"/>
  <c r="B20" i="26"/>
  <c r="C20" i="26" s="1"/>
  <c r="B20" i="28"/>
  <c r="C20" i="28" s="1"/>
  <c r="I6" i="28" s="1"/>
  <c r="C20" i="31"/>
  <c r="I3" i="31" s="1"/>
  <c r="C20" i="35"/>
  <c r="C20" i="40"/>
  <c r="I3" i="40" s="1"/>
  <c r="C20" i="37"/>
  <c r="C20" i="38"/>
  <c r="I6" i="38" s="1"/>
  <c r="C20" i="39"/>
  <c r="I3" i="39" s="1"/>
  <c r="C20" i="41"/>
  <c r="I7" i="41" s="1"/>
  <c r="C20" i="42"/>
  <c r="C20" i="43"/>
  <c r="I4" i="40"/>
  <c r="I3" i="32"/>
  <c r="I5" i="32"/>
  <c r="I4" i="32"/>
  <c r="I3" i="33"/>
  <c r="I5" i="33"/>
  <c r="I4" i="29"/>
  <c r="I3" i="29"/>
  <c r="I5" i="29"/>
  <c r="B20" i="30"/>
  <c r="C20" i="30" s="1"/>
  <c r="I3" i="22"/>
  <c r="I5" i="16"/>
  <c r="I4" i="16"/>
  <c r="I4" i="17"/>
  <c r="I5" i="17"/>
  <c r="I5" i="19"/>
  <c r="I4" i="19"/>
  <c r="I3" i="19"/>
  <c r="C20" i="15"/>
  <c r="B20" i="25"/>
  <c r="C20" i="25" s="1"/>
  <c r="I11" i="25" s="1"/>
  <c r="B20" i="20"/>
  <c r="C20" i="20" s="1"/>
  <c r="D4" i="3"/>
  <c r="C4" i="3"/>
  <c r="B4" i="3"/>
  <c r="H23" i="14"/>
  <c r="B20" i="14" s="1"/>
  <c r="F20" i="14"/>
  <c r="D20" i="14"/>
  <c r="I17" i="14"/>
  <c r="I16" i="14"/>
  <c r="I15" i="14"/>
  <c r="I14" i="14"/>
  <c r="I13" i="14"/>
  <c r="I12" i="14"/>
  <c r="I11" i="14"/>
  <c r="I10" i="14"/>
  <c r="I9" i="14"/>
  <c r="I8" i="14"/>
  <c r="I7" i="14"/>
  <c r="H23" i="13"/>
  <c r="F20" i="13"/>
  <c r="D20" i="13"/>
  <c r="I17" i="13"/>
  <c r="I16" i="13"/>
  <c r="I15" i="13"/>
  <c r="I14" i="13"/>
  <c r="I13" i="13"/>
  <c r="I12" i="13"/>
  <c r="I11" i="13"/>
  <c r="I10" i="13"/>
  <c r="I9" i="13"/>
  <c r="I8" i="13"/>
  <c r="I7" i="13"/>
  <c r="H23" i="12"/>
  <c r="B20" i="12" s="1"/>
  <c r="F20" i="12"/>
  <c r="D20" i="12"/>
  <c r="I17" i="12"/>
  <c r="I16" i="12"/>
  <c r="I15" i="12"/>
  <c r="I14" i="12"/>
  <c r="I13" i="12"/>
  <c r="I12" i="12"/>
  <c r="I11" i="12"/>
  <c r="I10" i="12"/>
  <c r="I9" i="12"/>
  <c r="I8" i="12"/>
  <c r="I7" i="12"/>
  <c r="H23" i="11"/>
  <c r="B20" i="11" s="1"/>
  <c r="F20" i="11"/>
  <c r="D20" i="11"/>
  <c r="I17" i="11"/>
  <c r="I16" i="11"/>
  <c r="I15" i="11"/>
  <c r="I14" i="11"/>
  <c r="I13" i="11"/>
  <c r="I12" i="11"/>
  <c r="I11" i="11"/>
  <c r="I10" i="11"/>
  <c r="I9" i="11"/>
  <c r="I8" i="11"/>
  <c r="I7" i="11"/>
  <c r="H23" i="10"/>
  <c r="B20" i="10" s="1"/>
  <c r="F20" i="10"/>
  <c r="D20" i="10"/>
  <c r="I17" i="10"/>
  <c r="I16" i="10"/>
  <c r="I15" i="10"/>
  <c r="I14" i="10"/>
  <c r="I13" i="10"/>
  <c r="I12" i="10"/>
  <c r="I11" i="10"/>
  <c r="I10" i="10"/>
  <c r="I9" i="10"/>
  <c r="I8" i="10"/>
  <c r="I7" i="10"/>
  <c r="H23" i="9"/>
  <c r="B20" i="9" s="1"/>
  <c r="F20" i="9"/>
  <c r="D20" i="9"/>
  <c r="I17" i="9"/>
  <c r="I16" i="9"/>
  <c r="I15" i="9"/>
  <c r="I14" i="9"/>
  <c r="I13" i="9"/>
  <c r="I12" i="9"/>
  <c r="I11" i="9"/>
  <c r="I10" i="9"/>
  <c r="I9" i="9"/>
  <c r="I8" i="9"/>
  <c r="H23" i="8"/>
  <c r="B20" i="8" s="1"/>
  <c r="F20" i="8"/>
  <c r="D20" i="8"/>
  <c r="I17" i="8"/>
  <c r="I16" i="8"/>
  <c r="I15" i="8"/>
  <c r="I14" i="8"/>
  <c r="I13" i="8"/>
  <c r="I12" i="8"/>
  <c r="I11" i="8"/>
  <c r="I10" i="8"/>
  <c r="I9" i="8"/>
  <c r="I8" i="8"/>
  <c r="I7" i="8"/>
  <c r="H23" i="7"/>
  <c r="B20" i="7" s="1"/>
  <c r="F20" i="7"/>
  <c r="D20" i="7"/>
  <c r="I17" i="7"/>
  <c r="I16" i="7"/>
  <c r="I15" i="7"/>
  <c r="I14" i="7"/>
  <c r="I13" i="7"/>
  <c r="I12" i="7"/>
  <c r="I11" i="7"/>
  <c r="I10" i="7"/>
  <c r="I9" i="7"/>
  <c r="I8" i="7"/>
  <c r="I7" i="7"/>
  <c r="H23" i="6"/>
  <c r="B20" i="6" s="1"/>
  <c r="F20" i="6"/>
  <c r="D20" i="6"/>
  <c r="I17" i="6"/>
  <c r="I16" i="6"/>
  <c r="I15" i="6"/>
  <c r="I14" i="6"/>
  <c r="I13" i="6"/>
  <c r="I12" i="6"/>
  <c r="I11" i="6"/>
  <c r="I10" i="6"/>
  <c r="I9" i="6"/>
  <c r="I8" i="6"/>
  <c r="H23" i="5"/>
  <c r="B20" i="5" s="1"/>
  <c r="F20" i="5"/>
  <c r="D20" i="5"/>
  <c r="I17" i="5"/>
  <c r="I16" i="5"/>
  <c r="I15" i="5"/>
  <c r="I14" i="5"/>
  <c r="I13" i="5"/>
  <c r="I12" i="5"/>
  <c r="I11" i="5"/>
  <c r="I10" i="5"/>
  <c r="I9" i="5"/>
  <c r="I8" i="5"/>
  <c r="I7" i="5"/>
  <c r="H23" i="4"/>
  <c r="F20" i="4"/>
  <c r="D20" i="4"/>
  <c r="I17" i="4"/>
  <c r="I16" i="4"/>
  <c r="I15" i="4"/>
  <c r="I14" i="4"/>
  <c r="I13" i="4"/>
  <c r="I12" i="4"/>
  <c r="I11" i="4"/>
  <c r="I10" i="4"/>
  <c r="I9" i="4"/>
  <c r="I8" i="4"/>
  <c r="H23" i="2"/>
  <c r="B20" i="2" s="1"/>
  <c r="C20" i="2" s="1"/>
  <c r="I6" i="2" s="1"/>
  <c r="B5" i="3"/>
  <c r="D5" i="3"/>
  <c r="D6" i="3"/>
  <c r="D7" i="3"/>
  <c r="D8" i="3"/>
  <c r="D9" i="3"/>
  <c r="D10" i="3"/>
  <c r="D11" i="3"/>
  <c r="D12" i="3"/>
  <c r="D13" i="3"/>
  <c r="D14" i="3"/>
  <c r="C14" i="3"/>
  <c r="C13" i="3"/>
  <c r="C12" i="3"/>
  <c r="C11" i="3"/>
  <c r="C10" i="3"/>
  <c r="C9" i="3"/>
  <c r="C8" i="3"/>
  <c r="C7" i="3"/>
  <c r="C6" i="3"/>
  <c r="C5" i="3"/>
  <c r="B14" i="3"/>
  <c r="B13" i="3"/>
  <c r="B12" i="3"/>
  <c r="B11" i="3"/>
  <c r="B10" i="3"/>
  <c r="B9" i="3"/>
  <c r="B8" i="3"/>
  <c r="B7" i="3"/>
  <c r="B6" i="3"/>
  <c r="D3" i="3"/>
  <c r="C3" i="3"/>
  <c r="B3" i="3"/>
  <c r="F20" i="2"/>
  <c r="D20" i="2"/>
  <c r="I12" i="2"/>
  <c r="I13" i="2"/>
  <c r="I14" i="2"/>
  <c r="I15" i="2"/>
  <c r="I16" i="2"/>
  <c r="I17" i="2"/>
  <c r="B20" i="13"/>
  <c r="I6" i="10"/>
  <c r="I6" i="7"/>
  <c r="I6" i="5"/>
  <c r="I10" i="2"/>
  <c r="I9" i="2"/>
  <c r="I8" i="2"/>
  <c r="I11" i="2"/>
  <c r="I6" i="8"/>
  <c r="I6" i="13"/>
  <c r="I6" i="12"/>
  <c r="I6" i="11"/>
  <c r="I4" i="35" l="1"/>
  <c r="I8" i="35"/>
  <c r="I3" i="35"/>
  <c r="I7" i="35"/>
  <c r="C20" i="11"/>
  <c r="I3" i="16"/>
  <c r="I4" i="33"/>
  <c r="D23" i="44"/>
  <c r="D23" i="47"/>
  <c r="E54" i="3"/>
  <c r="D23" i="49"/>
  <c r="E51" i="3"/>
  <c r="C20" i="14"/>
  <c r="I6" i="14" s="1"/>
  <c r="E20" i="48"/>
  <c r="D22" i="48" s="1"/>
  <c r="E55" i="3" s="1"/>
  <c r="F55" i="3" s="1"/>
  <c r="I4" i="42"/>
  <c r="I8" i="42"/>
  <c r="I5" i="42"/>
  <c r="I5" i="37"/>
  <c r="I9" i="37"/>
  <c r="I3" i="17"/>
  <c r="D23" i="46"/>
  <c r="F51" i="3"/>
  <c r="E20" i="45"/>
  <c r="D22" i="45" s="1"/>
  <c r="E49" i="3" s="1"/>
  <c r="F49" i="3" s="1"/>
  <c r="I5" i="43"/>
  <c r="I6" i="43"/>
  <c r="I4" i="43"/>
  <c r="I4" i="41"/>
  <c r="I6" i="41"/>
  <c r="I4" i="36"/>
  <c r="I3" i="36"/>
  <c r="I5" i="34"/>
  <c r="I6" i="34"/>
  <c r="E20" i="33"/>
  <c r="D22" i="33" s="1"/>
  <c r="E20" i="32"/>
  <c r="D22" i="32" s="1"/>
  <c r="E33" i="3" s="1"/>
  <c r="F33" i="3" s="1"/>
  <c r="I8" i="30"/>
  <c r="I12" i="30"/>
  <c r="I10" i="30"/>
  <c r="I11" i="30"/>
  <c r="I10" i="28"/>
  <c r="I11" i="28"/>
  <c r="I12" i="28"/>
  <c r="I13" i="28"/>
  <c r="I11" i="27"/>
  <c r="I12" i="27"/>
  <c r="I13" i="27"/>
  <c r="I10" i="27"/>
  <c r="I6" i="26"/>
  <c r="I11" i="26"/>
  <c r="I12" i="26"/>
  <c r="I13" i="26"/>
  <c r="I10" i="26"/>
  <c r="I9" i="25"/>
  <c r="I10" i="25"/>
  <c r="I6" i="25"/>
  <c r="I8" i="25"/>
  <c r="I13" i="23"/>
  <c r="I3" i="23"/>
  <c r="I4" i="23"/>
  <c r="I5" i="23"/>
  <c r="I15" i="23"/>
  <c r="I14" i="23"/>
  <c r="I11" i="24"/>
  <c r="I9" i="24"/>
  <c r="I10" i="24"/>
  <c r="I12" i="24"/>
  <c r="I10" i="22"/>
  <c r="I11" i="22"/>
  <c r="I12" i="22"/>
  <c r="I13" i="22"/>
  <c r="I5" i="22"/>
  <c r="I4" i="22"/>
  <c r="I7" i="20"/>
  <c r="I6" i="20"/>
  <c r="I12" i="21"/>
  <c r="I11" i="21"/>
  <c r="I13" i="21"/>
  <c r="I13" i="20"/>
  <c r="I9" i="20"/>
  <c r="I10" i="20"/>
  <c r="I11" i="20"/>
  <c r="I12" i="20"/>
  <c r="I12" i="19"/>
  <c r="I9" i="19"/>
  <c r="I10" i="19"/>
  <c r="I11" i="19"/>
  <c r="I11" i="18"/>
  <c r="I9" i="18"/>
  <c r="I10" i="18"/>
  <c r="I8" i="18"/>
  <c r="I3" i="18"/>
  <c r="I5" i="40"/>
  <c r="I5" i="39"/>
  <c r="I4" i="39"/>
  <c r="D23" i="48"/>
  <c r="F54" i="3"/>
  <c r="I4" i="34"/>
  <c r="I4" i="31"/>
  <c r="I5" i="31"/>
  <c r="I4" i="27"/>
  <c r="I6" i="27"/>
  <c r="I3" i="27"/>
  <c r="I5" i="27"/>
  <c r="I7" i="2"/>
  <c r="I3" i="34"/>
  <c r="E20" i="34" s="1"/>
  <c r="D22" i="34" s="1"/>
  <c r="E35" i="3" s="1"/>
  <c r="F35" i="3" s="1"/>
  <c r="I6" i="21"/>
  <c r="I7" i="21"/>
  <c r="I4" i="21"/>
  <c r="I3" i="21"/>
  <c r="I5" i="21"/>
  <c r="I6" i="30"/>
  <c r="I7" i="30"/>
  <c r="E20" i="16"/>
  <c r="D22" i="16" s="1"/>
  <c r="D23" i="16" s="1"/>
  <c r="E20" i="17"/>
  <c r="D22" i="17" s="1"/>
  <c r="E17" i="3" s="1"/>
  <c r="F17" i="3" s="1"/>
  <c r="I4" i="18"/>
  <c r="I6" i="18"/>
  <c r="I6" i="19"/>
  <c r="E20" i="19" s="1"/>
  <c r="D22" i="19" s="1"/>
  <c r="I7" i="19"/>
  <c r="I5" i="24"/>
  <c r="I6" i="24"/>
  <c r="I3" i="24"/>
  <c r="I4" i="26"/>
  <c r="I5" i="26"/>
  <c r="I3" i="26"/>
  <c r="E20" i="29"/>
  <c r="D22" i="29" s="1"/>
  <c r="E29" i="3" s="1"/>
  <c r="F29" i="3" s="1"/>
  <c r="I5" i="28"/>
  <c r="I3" i="28"/>
  <c r="I4" i="28"/>
  <c r="D23" i="32"/>
  <c r="D23" i="33"/>
  <c r="E34" i="3"/>
  <c r="F34" i="3" s="1"/>
  <c r="I5" i="35"/>
  <c r="I6" i="35"/>
  <c r="E20" i="40"/>
  <c r="D22" i="40" s="1"/>
  <c r="E50" i="3" s="1"/>
  <c r="F50" i="3" s="1"/>
  <c r="I4" i="37"/>
  <c r="I3" i="37"/>
  <c r="I3" i="38"/>
  <c r="I4" i="38"/>
  <c r="I5" i="38"/>
  <c r="I5" i="41"/>
  <c r="I3" i="41"/>
  <c r="I3" i="42"/>
  <c r="E20" i="42" s="1"/>
  <c r="D22" i="42" s="1"/>
  <c r="E44" i="3" s="1"/>
  <c r="I3" i="43"/>
  <c r="E20" i="43" s="1"/>
  <c r="D22" i="43" s="1"/>
  <c r="E45" i="3" s="1"/>
  <c r="C20" i="13"/>
  <c r="I3" i="13" s="1"/>
  <c r="C20" i="12"/>
  <c r="I4" i="12" s="1"/>
  <c r="C20" i="10"/>
  <c r="I4" i="10" s="1"/>
  <c r="C20" i="7"/>
  <c r="I5" i="7" s="1"/>
  <c r="C20" i="6"/>
  <c r="I5" i="30"/>
  <c r="I4" i="30"/>
  <c r="I3" i="30"/>
  <c r="I3" i="20"/>
  <c r="I5" i="20"/>
  <c r="I4" i="20"/>
  <c r="I4" i="25"/>
  <c r="I3" i="25"/>
  <c r="I5" i="25"/>
  <c r="I5" i="15"/>
  <c r="I4" i="15"/>
  <c r="I3" i="15"/>
  <c r="I3" i="11"/>
  <c r="I4" i="11"/>
  <c r="I5" i="11"/>
  <c r="I3" i="2"/>
  <c r="I5" i="2"/>
  <c r="I4" i="2"/>
  <c r="I3" i="7"/>
  <c r="I5" i="14"/>
  <c r="I4" i="14"/>
  <c r="I3" i="14"/>
  <c r="B20" i="4"/>
  <c r="C20" i="4" s="1"/>
  <c r="C20" i="8"/>
  <c r="C20" i="5"/>
  <c r="C20" i="9"/>
  <c r="E20" i="35" l="1"/>
  <c r="D22" i="35" s="1"/>
  <c r="D23" i="35" s="1"/>
  <c r="I5" i="10"/>
  <c r="E20" i="36"/>
  <c r="D22" i="36" s="1"/>
  <c r="E37" i="3" s="1"/>
  <c r="F37" i="3" s="1"/>
  <c r="I4" i="7"/>
  <c r="E20" i="15"/>
  <c r="D22" i="15" s="1"/>
  <c r="D23" i="15" s="1"/>
  <c r="D23" i="45"/>
  <c r="E16" i="3"/>
  <c r="F16" i="3" s="1"/>
  <c r="I3" i="10"/>
  <c r="E20" i="39"/>
  <c r="D22" i="39" s="1"/>
  <c r="E42" i="3" s="1"/>
  <c r="F42" i="3" s="1"/>
  <c r="E20" i="37"/>
  <c r="D22" i="37" s="1"/>
  <c r="E38" i="3" s="1"/>
  <c r="F38" i="3" s="1"/>
  <c r="D23" i="36"/>
  <c r="D23" i="29"/>
  <c r="E20" i="27"/>
  <c r="D22" i="27" s="1"/>
  <c r="D23" i="27" s="1"/>
  <c r="E20" i="25"/>
  <c r="D22" i="25" s="1"/>
  <c r="E25" i="3" s="1"/>
  <c r="F25" i="3" s="1"/>
  <c r="E20" i="23"/>
  <c r="D22" i="23" s="1"/>
  <c r="E23" i="3" s="1"/>
  <c r="F23" i="3" s="1"/>
  <c r="E20" i="22"/>
  <c r="D22" i="22" s="1"/>
  <c r="D23" i="22" s="1"/>
  <c r="E20" i="18"/>
  <c r="D22" i="18" s="1"/>
  <c r="E18" i="3" s="1"/>
  <c r="F18" i="3" s="1"/>
  <c r="E19" i="3"/>
  <c r="F19" i="3" s="1"/>
  <c r="D23" i="19"/>
  <c r="D23" i="17"/>
  <c r="D23" i="18"/>
  <c r="E20" i="41"/>
  <c r="D22" i="41" s="1"/>
  <c r="E20" i="31"/>
  <c r="D22" i="31" s="1"/>
  <c r="E20" i="2"/>
  <c r="D22" i="2" s="1"/>
  <c r="D23" i="2" s="1"/>
  <c r="D23" i="34"/>
  <c r="E20" i="21"/>
  <c r="D22" i="21" s="1"/>
  <c r="E21" i="3" s="1"/>
  <c r="F21" i="3" s="1"/>
  <c r="E20" i="30"/>
  <c r="D22" i="30" s="1"/>
  <c r="E30" i="3" s="1"/>
  <c r="F30" i="3" s="1"/>
  <c r="E15" i="3"/>
  <c r="F15" i="3" s="1"/>
  <c r="E20" i="20"/>
  <c r="D22" i="20" s="1"/>
  <c r="D23" i="20" s="1"/>
  <c r="E20" i="14"/>
  <c r="D22" i="14" s="1"/>
  <c r="D23" i="14" s="1"/>
  <c r="D23" i="23"/>
  <c r="E20" i="24"/>
  <c r="D22" i="24" s="1"/>
  <c r="E24" i="3" s="1"/>
  <c r="F24" i="3" s="1"/>
  <c r="E20" i="26"/>
  <c r="D22" i="26" s="1"/>
  <c r="E26" i="3" s="1"/>
  <c r="F26" i="3" s="1"/>
  <c r="E20" i="28"/>
  <c r="D22" i="28" s="1"/>
  <c r="E28" i="3" s="1"/>
  <c r="F28" i="3" s="1"/>
  <c r="D23" i="40"/>
  <c r="E20" i="38"/>
  <c r="D22" i="38" s="1"/>
  <c r="D23" i="38" s="1"/>
  <c r="D23" i="39"/>
  <c r="D23" i="42"/>
  <c r="F45" i="3"/>
  <c r="F48" i="3"/>
  <c r="F52" i="3" s="1"/>
  <c r="D23" i="43"/>
  <c r="I4" i="13"/>
  <c r="E20" i="13"/>
  <c r="D22" i="13" s="1"/>
  <c r="E13" i="3" s="1"/>
  <c r="F13" i="3" s="1"/>
  <c r="G13" i="3" s="1"/>
  <c r="I5" i="13"/>
  <c r="I5" i="12"/>
  <c r="I3" i="12"/>
  <c r="E20" i="12" s="1"/>
  <c r="D22" i="12" s="1"/>
  <c r="E20" i="11"/>
  <c r="D22" i="11" s="1"/>
  <c r="E11" i="3" s="1"/>
  <c r="F11" i="3" s="1"/>
  <c r="G11" i="3" s="1"/>
  <c r="E20" i="10"/>
  <c r="D22" i="10" s="1"/>
  <c r="D23" i="10" s="1"/>
  <c r="I6" i="9"/>
  <c r="I7" i="9"/>
  <c r="E20" i="7"/>
  <c r="D22" i="7" s="1"/>
  <c r="D23" i="7" s="1"/>
  <c r="I6" i="6"/>
  <c r="I7" i="6"/>
  <c r="I3" i="6"/>
  <c r="I4" i="6"/>
  <c r="I5" i="6"/>
  <c r="I6" i="4"/>
  <c r="I7" i="4"/>
  <c r="I3" i="4"/>
  <c r="I5" i="4"/>
  <c r="I4" i="4"/>
  <c r="E3" i="3"/>
  <c r="F3" i="3" s="1"/>
  <c r="I5" i="9"/>
  <c r="I3" i="9"/>
  <c r="I4" i="9"/>
  <c r="I4" i="5"/>
  <c r="I5" i="5"/>
  <c r="I3" i="5"/>
  <c r="E20" i="5" s="1"/>
  <c r="D22" i="5" s="1"/>
  <c r="I3" i="8"/>
  <c r="I5" i="8"/>
  <c r="I4" i="8"/>
  <c r="E36" i="3" l="1"/>
  <c r="F36" i="3" s="1"/>
  <c r="E20" i="6"/>
  <c r="D22" i="6" s="1"/>
  <c r="D23" i="6" s="1"/>
  <c r="E7" i="3"/>
  <c r="F7" i="3" s="1"/>
  <c r="G7" i="3" s="1"/>
  <c r="F44" i="3"/>
  <c r="E43" i="3"/>
  <c r="F43" i="3" s="1"/>
  <c r="E10" i="3"/>
  <c r="F10" i="3" s="1"/>
  <c r="G10" i="3" s="1"/>
  <c r="F46" i="3"/>
  <c r="D23" i="37"/>
  <c r="D23" i="41"/>
  <c r="E39" i="3"/>
  <c r="F39" i="3" s="1"/>
  <c r="E27" i="3"/>
  <c r="F27" i="3" s="1"/>
  <c r="D23" i="25"/>
  <c r="E22" i="3"/>
  <c r="F22" i="3" s="1"/>
  <c r="D23" i="21"/>
  <c r="E20" i="3"/>
  <c r="F20" i="3" s="1"/>
  <c r="D23" i="31"/>
  <c r="E31" i="3"/>
  <c r="F31" i="3" s="1"/>
  <c r="D23" i="30"/>
  <c r="E14" i="3"/>
  <c r="F14" i="3" s="1"/>
  <c r="D23" i="24"/>
  <c r="D23" i="26"/>
  <c r="D23" i="28"/>
  <c r="D23" i="13"/>
  <c r="E12" i="3"/>
  <c r="F12" i="3" s="1"/>
  <c r="G12" i="3" s="1"/>
  <c r="D23" i="12"/>
  <c r="D23" i="11"/>
  <c r="E20" i="9"/>
  <c r="D22" i="9" s="1"/>
  <c r="D23" i="9" s="1"/>
  <c r="E20" i="8"/>
  <c r="D22" i="8" s="1"/>
  <c r="D23" i="8" s="1"/>
  <c r="E20" i="4"/>
  <c r="D22" i="4" s="1"/>
  <c r="D23" i="4" s="1"/>
  <c r="D23" i="5"/>
  <c r="E5" i="3"/>
  <c r="F5" i="3" s="1"/>
  <c r="G5" i="3" s="1"/>
  <c r="G3" i="3"/>
  <c r="F40" i="3" l="1"/>
  <c r="F56" i="3" s="1"/>
  <c r="E6" i="3"/>
  <c r="F6" i="3" s="1"/>
  <c r="G6" i="3" s="1"/>
  <c r="G14" i="3"/>
  <c r="E9" i="3"/>
  <c r="F9" i="3" s="1"/>
  <c r="G9" i="3" s="1"/>
  <c r="E8" i="3"/>
  <c r="F8" i="3" s="1"/>
  <c r="G8" i="3" s="1"/>
  <c r="E4" i="3"/>
  <c r="F4" i="3" s="1"/>
  <c r="G4" i="3" l="1"/>
</calcChain>
</file>

<file path=xl/sharedStrings.xml><?xml version="1.0" encoding="utf-8"?>
<sst xmlns="http://schemas.openxmlformats.org/spreadsheetml/2006/main" count="1357" uniqueCount="261">
  <si>
    <t>ITEM 1</t>
  </si>
  <si>
    <t>MATERIAL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</si>
  <si>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</si>
  <si>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</si>
  <si>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</si>
  <si>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</si>
  <si>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</si>
  <si>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</si>
  <si>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</si>
  <si>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</si>
  <si>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</si>
  <si>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</si>
  <si>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</si>
  <si>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</si>
  <si>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</si>
  <si>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</si>
  <si>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</si>
  <si>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</si>
  <si>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</si>
  <si>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</si>
  <si>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</si>
  <si>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</si>
  <si>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</si>
  <si>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</si>
  <si>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</si>
  <si>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</si>
  <si>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</si>
  <si>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</si>
  <si>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</si>
  <si>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</si>
  <si>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</si>
  <si>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</si>
  <si>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</si>
  <si>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</si>
  <si>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</si>
  <si>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</si>
  <si>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</si>
  <si>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</si>
  <si>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</si>
  <si>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</si>
  <si>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</si>
  <si>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</si>
  <si>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</si>
  <si>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</si>
  <si>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</si>
  <si>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</si>
  <si>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</si>
  <si>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</si>
  <si>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</si>
  <si>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</si>
  <si>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</si>
  <si>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</si>
  <si>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</si>
  <si>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</si>
  <si>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</si>
  <si>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</si>
  <si>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</si>
  <si>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</si>
  <si>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</si>
  <si>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</si>
  <si>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</si>
  <si>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</si>
  <si>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</si>
  <si>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</si>
  <si>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</si>
  <si>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</si>
  <si>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</si>
  <si>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</si>
  <si>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ITEM 38</t>
  </si>
  <si>
    <t>ITEM 40</t>
  </si>
  <si>
    <t>ITEM 41</t>
  </si>
  <si>
    <t xml:space="preserve">Copo plástico descartável – para Água
Capacidade: 200 ml;
Material: Poliestireno;
De acordo com norma NBR 14865, da ABNT.
Acondicionados em tiras de 100 unidades. </t>
  </si>
  <si>
    <t xml:space="preserve">Copo plástico descartável – para Café
Capacidade: 50 ml;
Material: Poliestireno;
De acordo com norma NBR 14865, da ABNT.
Acondicionados em tiras de 100 unidades. 
</t>
  </si>
  <si>
    <t>Centena</t>
  </si>
  <si>
    <t>Pacote</t>
  </si>
  <si>
    <t>Frasco</t>
  </si>
  <si>
    <t>RAMAX SERVICOS E COMERCIO DE ELETROELETRONICOS EIRELI</t>
  </si>
  <si>
    <t>W.M.W COMERCIAL E MATERIAIS DE LIMPEZA LTDA</t>
  </si>
  <si>
    <t xml:space="preserve"> RIBEIRO COMERCIO VAREJISTA E ATACADISTA EIRELI</t>
  </si>
  <si>
    <t>SUPRIMAX COMERCIAL LTDA</t>
  </si>
  <si>
    <t>GUERREIRO COMERCIO DE DESCARTAVEIS EIREL</t>
  </si>
  <si>
    <t>SANDRO PIERRE LOPES SANTANA SILVA </t>
  </si>
  <si>
    <t>CATIUSCIA DA COSTA SILVA</t>
  </si>
  <si>
    <t>TER AGUA LTDA - ME</t>
  </si>
  <si>
    <t>JOAO FERNANDES FILHO</t>
  </si>
  <si>
    <t>JET SUCO COMERCIO DE BEBIDAS E ALIMENTOS LTDA</t>
  </si>
  <si>
    <t>MARIA DO SOCORRO SANTOS BASILIO</t>
  </si>
  <si>
    <t>ANAUA EMPREENDIMENTOS EIRELI</t>
  </si>
  <si>
    <t>RAMAX SERVICOS E COMERCIO DE ELETROELETRONICOS EIREL</t>
  </si>
  <si>
    <t>WALBER CESAR MELO DA ROCHA</t>
  </si>
  <si>
    <t>CASA ATLANTICO EIRELI</t>
  </si>
  <si>
    <t>MMV INDUSTRIA, COMERCIO E SERVICOS DE PRODUTOS DE LIMPEZA LTDA</t>
  </si>
  <si>
    <t>MARA CELIA DE ALMEIDA SANTOS</t>
  </si>
  <si>
    <t xml:space="preserve">Cesto para lixo
Em fibra;
Altura: 35cm;
Diâmetro superior: 31 cm;
Diâmetro da base: 23 cm;
Aros cromados;
Cor preta;
Variação permitida: ± 1,5 cm </t>
  </si>
  <si>
    <t>Esponja dupla face
Em poliuretano e fibra têxtil;
Dimensões: 105 x 70 x 22 mm (comprimento,
largura e espessura), admitida variação de ± 5 mm.
O material deverá estar acondicionado em
caixas/fardos com até 120 unidades</t>
  </si>
  <si>
    <t xml:space="preserve">Flanela
100% Algodão;
Cor branca;
Dimensões: 29 x 29 cm (altura x largura). Variação
permitida: ± 2cm;
O material deverá estar acondicionado em
caixas/fardos com até 100 unidades
</t>
  </si>
  <si>
    <t>LUTAR DISTRIBUIDORA DE PRODUTOS DE LIMPEZA EIRELI</t>
  </si>
  <si>
    <t>DESKART SUL DISTRIBUIDORA DE MATERIAIS DE LIMPEZA LTDA</t>
  </si>
  <si>
    <t>SANDALO EQUIPAMENTOS E PRODUTOS DE HIGIENE PESSOAL LTDA</t>
  </si>
  <si>
    <t>AJURDY DISTRIBUIDORA DE PRODUTOS LTDA</t>
  </si>
  <si>
    <t>GUERREIRO COMERCIO DE DESCARTAVEIS EIRELI</t>
  </si>
  <si>
    <t>PROQUILL PRODUTOS QUIMICOS DE LIMPEZA LTDA</t>
  </si>
  <si>
    <t>MERCANTIL ASTRO DE ALIMENTOS LTDA</t>
  </si>
  <si>
    <t>CEPEL</t>
  </si>
  <si>
    <t>Americanas</t>
  </si>
  <si>
    <t xml:space="preserve">Casas Bahia </t>
  </si>
  <si>
    <t>Extra</t>
  </si>
  <si>
    <t>Magazine Luiza</t>
  </si>
  <si>
    <t>Shoptime</t>
  </si>
  <si>
    <t>Jarra para água/suco em cristal transparente
incolor
Com alça
Capacidade para 1,660 l podendo variar em + 0,5l
Acondicionada em embalagem individual</t>
  </si>
  <si>
    <t>CAMICADO</t>
  </si>
  <si>
    <t>Tramontina</t>
  </si>
  <si>
    <t>Casas Bahia</t>
  </si>
  <si>
    <t>Madeira Madeira</t>
  </si>
  <si>
    <t>Pratos Porcelana
Prato, material: porcelana, características
adicionais: raso, octogonal, diâmetro: 28,50 cm,
cor: branca</t>
  </si>
  <si>
    <t>Ponto Frio</t>
  </si>
  <si>
    <t>Casamiga</t>
  </si>
  <si>
    <t>Via Ionx</t>
  </si>
  <si>
    <t>Tok&amp;Stok</t>
  </si>
  <si>
    <t>Colher
Colher, material corpo: polietileno, material cabo:
polietileno, comprimento: 45 cm</t>
  </si>
  <si>
    <t>Tigela de porcelana
Tigela, material: porcelana, capacidade: 500 ml,
características adicionais: branca, redonda, uso:
copa,cozinha</t>
  </si>
  <si>
    <t>LCCR Utensílios</t>
  </si>
  <si>
    <t>Coador de Tecido para Cafeteira Elétrica
Aplicação: para máquina de café industrial
Compatível com as marcas/modelos:
CONSERCAF/ CIC20 e CIP20</t>
  </si>
  <si>
    <t>Terra Amada</t>
  </si>
  <si>
    <t xml:space="preserve">Rebal Comercial </t>
  </si>
  <si>
    <t>Saco plástico para lixo
Cor preta;
Capacidade de 40 Litros;
Resistente ao peso mínimo de 5 Kg;
Cada pacote deverá conter 100 sacos;
O material deverá estar acondicionado em
caixas/fardos com até 150 pacotes</t>
  </si>
  <si>
    <t>net Suprimentos</t>
  </si>
  <si>
    <t>Drogaria Minas-Brasil</t>
  </si>
  <si>
    <t>Vip Fácil</t>
  </si>
  <si>
    <t>Nata Shopping</t>
  </si>
  <si>
    <t xml:space="preserve">Site Mercado </t>
  </si>
  <si>
    <t>Papel toalha
Cor branca, duas dobras, texturizado;
Dimensões: folhas com 22 cm x 22 cm;
Tipo interfolhado;
Macio e absorvente;
Pacote com 1000 folhas;
Variação permitida: ± 3.0 cm
PC = Pacote</t>
  </si>
  <si>
    <t xml:space="preserve">Pacote </t>
  </si>
  <si>
    <t>Papel higiênico
Celulose virgem – 100% celulose;
Dimensões: mínimo de 30 m x 10 cm;
Dermatologicamente testado; Picotado;
Folha dupla;
Sem perfume;
Cor branca;
Pacote com 4 unidades.
PC = Pacote</t>
  </si>
  <si>
    <t>Papelex</t>
  </si>
  <si>
    <t>Datasupri Web</t>
  </si>
  <si>
    <t>Dental Cremer</t>
  </si>
  <si>
    <t>Kalunga</t>
  </si>
  <si>
    <t>Pano para limpeza
100% algodão;
Tipo saco, duplo, lavado e alvejado;
Com alta absorção;
Dimensões: 65 x 42 cm;
Cor branca;
Variação permitida: ± 5cm;
O material deverá estar acondicionado em fardos
com até 25 unidades</t>
  </si>
  <si>
    <t>Pá coletora lixo
Material da base: zinco;
Material do cabo: madeira;
Comprimento do cabo: 60 cm;
Para limpeza doméstica;
Variação permitida: ± 5 cm</t>
  </si>
  <si>
    <t>Mascara Cirúrgica Descartável
Tripla Camada de Proteção
Cor branca
Clip Nasal Embutido
Com Elástico
Caixa com 50 unidades</t>
  </si>
  <si>
    <t>caixa</t>
  </si>
  <si>
    <t>Cirúrgica Estilo</t>
  </si>
  <si>
    <t>Dr. Luvas</t>
  </si>
  <si>
    <t>Medjet</t>
  </si>
  <si>
    <t>Shopfísio</t>
  </si>
  <si>
    <t>Luva para Procedimento não Cirúrgico
Composição: Látex de borracha natural;
Tamanho: G – Grande;
Não Estéril;
Com pó bio-absorvível; Ambidestra;
Cor: Creme;
Embalagem com 100 unidades;
Prazo de validade não inferior a 12 meses contados
do recebimento definitivo.</t>
  </si>
  <si>
    <t xml:space="preserve">caixa </t>
  </si>
  <si>
    <t>Fibra Cirúrgica</t>
  </si>
  <si>
    <t>Cirúrgica estilo</t>
  </si>
  <si>
    <t>Magazine Médica</t>
  </si>
  <si>
    <t>Luva para Procedimento não Cirúrgico
Composição: Látex de borracha natural;
Tamanho: M – Médio;
Não Estéril;
Com pó bioabsorvível; Ambidestra; Cor: Creme;
Embalagem com 100 unidades; Prazo de validade
não inferior a 12 meses contados do recebimento
definitivo</t>
  </si>
  <si>
    <t xml:space="preserve">Fibra cirúrgica </t>
  </si>
  <si>
    <t>Araujo Drogaria e Drugstore</t>
  </si>
  <si>
    <t>Prime Cirúrgica</t>
  </si>
  <si>
    <t>FR</t>
  </si>
  <si>
    <t>Limpador instantâneo
Ingrediente ativo: tensoativo aniônico
biodegradável;
Composição: Linear alquil benzeno, sulfonato de
sódio, tensoativo não iônico, alcalinizante,
sequestrante, solubilizante, éter glicólico, álcool,
perfume e água;
Embalagem com impressão do nome do fabricante e
indicação de registro na ANVISA/MS;
Frasco com 500 ml, com tampa e bico econômico;
Prazo de validade impresso na embalagem e não
inferior a 11 meses contados da data de
recebimento definitivo;
O material deverá estar acondicionado em caixas
com até 24 unidades</t>
  </si>
  <si>
    <t>Cepel</t>
  </si>
  <si>
    <t>Invicta</t>
  </si>
  <si>
    <t>Top Cuias</t>
  </si>
  <si>
    <t>YOSHIMITSU OGAWA - EIRELI</t>
  </si>
  <si>
    <t>V. T. A. MACHADO DE ARRUDA EIRELI</t>
  </si>
  <si>
    <t>COMERCIALIZZA DISTRIBUIDORA DE PRODUTOS DE LIMPEZA LTDA</t>
  </si>
  <si>
    <t>CETIL SUPRIMENTOS EIRELI</t>
  </si>
  <si>
    <t>PROLIMP PRODUTOS E SERVI OS EIRELI</t>
  </si>
  <si>
    <t>WIMAGI COMERCIO E DISTRIBUICAO LTDA</t>
  </si>
  <si>
    <t>VALPLASTIC COMERCIO - EIRELI</t>
  </si>
  <si>
    <t>ALEXANDRE H M CHAMONE COMERCIO</t>
  </si>
  <si>
    <t>JCC CONSULTORIA, COMERCIO E CONSTRUCOES EIRELI</t>
  </si>
  <si>
    <t>ALTIS IMPORT COMERCIAL EIRELI</t>
  </si>
  <si>
    <t>Higistore</t>
  </si>
  <si>
    <t>Variado</t>
  </si>
  <si>
    <t>VFV SUPRIMENTOS DE ESCRITORIO EIRELI</t>
  </si>
  <si>
    <t>FATAL COMERCIO DE MATERIAL DE INFORMATICA E SERVICOS LTDA</t>
  </si>
  <si>
    <t>KAREN FRANCIELY BRITO DE LIMA SOUZA 41846375827</t>
  </si>
  <si>
    <t>RIVALDO VALERIO NETO</t>
  </si>
  <si>
    <t xml:space="preserve">RDC COMERCIAL </t>
  </si>
  <si>
    <t>AMERICANAS</t>
  </si>
  <si>
    <t>PONTO FRIO</t>
  </si>
  <si>
    <t>SHOPTIME</t>
  </si>
  <si>
    <t xml:space="preserve">Magazine Luiza </t>
  </si>
  <si>
    <t>Miromi</t>
  </si>
  <si>
    <t>ITEM 42</t>
  </si>
  <si>
    <t>ITEM 43</t>
  </si>
  <si>
    <t>Amricanas</t>
  </si>
  <si>
    <t>Purimax</t>
  </si>
  <si>
    <t>Limpo Organizado</t>
  </si>
  <si>
    <t>ITEM 45</t>
  </si>
  <si>
    <t>ITEM 44</t>
  </si>
  <si>
    <t xml:space="preserve">Contabilista - Suprimento para escritório </t>
  </si>
  <si>
    <t>OCEANO B2B</t>
  </si>
  <si>
    <t xml:space="preserve">Contailista - Suprimentos para escritório </t>
  </si>
  <si>
    <t>KALUNGA</t>
  </si>
  <si>
    <t xml:space="preserve">Portal do óculos </t>
  </si>
  <si>
    <t xml:space="preserve">GIMBA </t>
  </si>
  <si>
    <t>ARTLIMP BRASIL</t>
  </si>
  <si>
    <t>COPEC</t>
  </si>
  <si>
    <t>Loja do Mecânico</t>
  </si>
  <si>
    <t xml:space="preserve">NZ Embalagens </t>
  </si>
  <si>
    <t>Lixeira &amp; Seletiva</t>
  </si>
  <si>
    <t>São José Produtos</t>
  </si>
  <si>
    <t>Camicado</t>
  </si>
  <si>
    <t>WESTWING</t>
  </si>
  <si>
    <t>Via Inox</t>
  </si>
  <si>
    <t>GCC COMERCIAL E SERVIÇOS PARA ESCRITÓRIO EIRELI</t>
  </si>
  <si>
    <t>N B DISTRIBUIDORA DE DESCARTÁVEIS E MÁQUINAS LTDA</t>
  </si>
  <si>
    <t>Removedor de adesivos e resíduos de colas e lacres, para utilização nas Urnas Eletrônicas e materiais correlatos. Tipo: Solvente líquido, removedor de cola de etiquetas e adesivos, dentre outras colas pegajosas; Produto que permita aplicação em superfícies de acrílico, metal, PVC e demais tipo de plástico; Isento de solventes nocivos e metais pesados; Recomendável para uso industrial; Acondicionados em frascos de 120 ml, com dosador. Embalagem com impressão do nome do fabricante e indicação de registro na ANVISA/MS; Não inflamável; Prazo de validade mínimo de 18 meses. O material deverá estar acondicionado em caixas com até 12 unidades</t>
  </si>
  <si>
    <t>Caixa</t>
  </si>
  <si>
    <t>Unidade</t>
  </si>
  <si>
    <t>Pano em Microfibra para Limpeza de Lente/LCD/Tela
Dimensões 13 X 13 cm, podendo variar em ± 2cm;
Acondicionado em pacotes com 100 unidades</t>
  </si>
  <si>
    <t>Datassupri Web</t>
  </si>
  <si>
    <t xml:space="preserve">Kalunga </t>
  </si>
  <si>
    <t xml:space="preserve">Sabão em pó Composição: alquil benzeno sulfato de sódio, corante; Embalagem com 500 g; Embalagem com impressão do nome do fabricante e indicação de registro na ANVISA/MS; Tensoativo aniônico biodegradável; Prazo de validade impresso na embalagem e não inferior a 11 meses contados da data de recebimento definitivo; O material deverá estar acondicionado em caixas/fardos com até 24 unidades </t>
  </si>
  <si>
    <t>Vassoura – Cerdas (naturais) em Piaçava
Cabo rosqueável;
Comprimento do cabo: mínimo de 1,15m;
Cepa com 20 cm, admitida variação de ± 2 cm;
Comprimento das cerdas: mínimo 11 cm.</t>
  </si>
  <si>
    <t>Lixeira
Para coleta seletiva;
Corpo cilíndrico em aço inox 430 polido;
Tampa basculante em aço inox 430 polido;
Aro com pintura eletrostática em amarelo, azul,
vermelho, conforme cada pedido, de acordo com
Resolução Conama n.º 275/2001;
Volume nominal: 50 litros;
Diâmetro máximo: 300 mm;
Altura máxima: 750 mm;
Garantia mínima de 1 ano.</t>
  </si>
  <si>
    <t>COLETOR DE PILHAS E BATERIAS
Capacidade mínima: 30 litros;
Compartimentos distintos para pilhas e baterias;
Profundidade máxima: 170 mm;
Para sobreposição em parede;
Cor: laranja, conforme Resolução Conama n.º
275/2001;
Identificação gráfica frontal do tipo de material
reciclável</t>
  </si>
  <si>
    <t>Xícara para Café com Pires
Porcelana branca lisa
Capacidade da xícara: 50ml, podendo variar em +
10ml
Formato redondo
Acondicionada em caixa de papelão com 06
unidades</t>
  </si>
  <si>
    <t>LF</t>
  </si>
  <si>
    <t>Ponto da Porcelana</t>
  </si>
  <si>
    <t>Empório da porcelana</t>
  </si>
  <si>
    <t>Pratos para sobremesa
Material: louça, aplicação: sobremesa,
características adicionais: tipo raso, formato
quadrado, cor: branca, dimensões: 17 x 17 cm,
podendo variar em + 2,0cm.</t>
  </si>
  <si>
    <t>Taça para água em vidro incolor transparente
Com acabamento Bico de Jaca
Capacidade 300ml, podendo variar em + 50ml
Acondicionada em embalagem com 06 unidades</t>
  </si>
  <si>
    <t>Recipiente de Vidro
Tipo BOMBONIERE com pé e tampa.
Medindo: 250 x 160mm (D x A). Material: Vidro
liso transparente. Formato: Redondo.
Acondicionada em embalagem individual</t>
  </si>
  <si>
    <t>Pá de silicone
Pá culinária, material corpo: aço inoxidável, material
cabo: aço inoxidável, comprimento corpo: 11 cm,
largura: 5 cm, comprimento cabo: 13 cm, aplicação:
cortar e servir bolos e tortas</t>
  </si>
  <si>
    <t>Comercial TXV Comércio e Serviço EIRELI</t>
  </si>
  <si>
    <t>Fabiana Rodrigues Pereira</t>
  </si>
  <si>
    <t xml:space="preserve">Dispal </t>
  </si>
  <si>
    <t>Pinheirense</t>
  </si>
  <si>
    <t>Vinho e Cerveja</t>
  </si>
  <si>
    <t>ITEM39</t>
  </si>
  <si>
    <t>Conjunto de utensílios de cozinha em
100% silicone com reforço interno -
4 peças
(1 colher ≥ 28cm , 1 concha ≥ 28cm, 1 espátula
perfurada ≥ 28cm e 1 espátula
arredondada), resistente a temperaturas entre -30°c
a 220°c.</t>
  </si>
  <si>
    <t>Pá para bolo
Aço inoxidável
Acondicionada em embalagem individual
Dimensões (CxLxA): 247x50x35 mm
Espessura: 2,5 mm.</t>
  </si>
  <si>
    <t>Bandeja redonda
Aço inoxidável
Diâmetro de 40 cm, podendo variar em + 2,0cm
Acondicionada em embalagem individual</t>
  </si>
  <si>
    <t>Netsuprimentos</t>
  </si>
  <si>
    <t>Madeira madeira</t>
  </si>
  <si>
    <t>Bandeja redonda
Aço inoxidável
Diâmetro de 30 cm, podendo variar em + 2,0cm</t>
  </si>
  <si>
    <t>Bandeja Retangular com alças
Aço inoxidável
Dimensões 40 x 30cm, podendo variar em + 2,0cm
Acondicionada em embalagem individual</t>
  </si>
  <si>
    <t>Porta-guardanapo
Aço inoxidável
Comprimento 11 cm,
Altura 7 cm Largura 3,5
Podendo as medidas variar para mais ou para menos
2 cm.
Acondicionada em embalagem individual</t>
  </si>
  <si>
    <t>LOTE 1</t>
  </si>
  <si>
    <t>TOTAL LOTE 1</t>
  </si>
  <si>
    <t>LOTE 2</t>
  </si>
  <si>
    <t>TOTAL LOTE 2</t>
  </si>
  <si>
    <t>LOTE 3</t>
  </si>
  <si>
    <t>TOTAL LOTE 3</t>
  </si>
  <si>
    <t>Dutra Máquinas</t>
  </si>
  <si>
    <t>Loja Eleétrica</t>
  </si>
  <si>
    <t>ITEM 47</t>
  </si>
  <si>
    <t>ITEM 46</t>
  </si>
  <si>
    <t xml:space="preserve">Garrafa Térmica de Pressão
Capacidade: 1 litro;
Material: plástico;
Ampola de Vidro;
Indicação expressa de conformidade com a norma NBR 13282/98 da ABNT. </t>
  </si>
  <si>
    <t xml:space="preserve">Garrafa plástica para água mineral
Plástico, atóxico, transparente, resistente;
Capacidade: 20 litros;
Selo de adequação às normas ABNT NBR 14222, relativa ao seu processo de fabricação, e ABNT NBR 14328;
Fabricada no máximo a 6 meses contados da data de recebimento definitivo. 
</t>
  </si>
  <si>
    <t xml:space="preserve">Guardanapo de papel
100% em fibras virgens;
Cor branca;
Dimensões mínimas: 20 x 23 cm;
Em embalagem plástica contendo no mínimo 48 unidades 
</t>
  </si>
  <si>
    <t>Água sanitária
Solução aquosa a base de hipoclorito de sódio, com funções alvejante e desinfetante;
Frasco com 1.000 ml;
Embalagem com impressão do nome do fabricante e indicação de registro na ANVISA/MS.
Prazo de validade impresso na embalagem e não inferior a 11 meses contados da data de recebimento definitivo.
O material deverá estar acondicionado em caixas com até 24 unidades</t>
  </si>
  <si>
    <t xml:space="preserve">Álcool Etílico em Gel 70%
Hidratado 70%;
Sem perfume
Frasco 500ml
Com informação de data de fabricação e número de lote;
Prazo de validade não inferior a 5 meses contados do recebimento definitivo.
Álcool destinado à assepsia das mãos 
</t>
  </si>
  <si>
    <t>Álcool Etílico Hidratado Líquido
Mínimo de 46 º INPM;
Frasco com 1.000ml;
O material deverá estar acondicionado em caixas com até 12 unidades;
Prazo de validade não inferior a 5 meses contados do recebimento definitivo</t>
  </si>
  <si>
    <t xml:space="preserve">Balde plástico de uso doméstico
Corpo em polipropileno;
Alça em metal;
Aro redondo;
Capacidade 20 L. </t>
  </si>
  <si>
    <t xml:space="preserve">Detergente líquido
Com tensoativo biodegradável, aroma suave;
Dermatologicamente testado;
Em embalagem plástica de 500 ml com bico dosador, com rótulo indicando o nome do fabricante, CNPJ, químico responsável e nº CRQ, número de registro na Anvisa, lote de fabricação e prazo de validade do produto. Marcas de referência:
Limpol e Ypê. </t>
  </si>
  <si>
    <t>CHÁ DE PANELA</t>
  </si>
  <si>
    <t>DISPLAL</t>
  </si>
  <si>
    <t>LCCR</t>
  </si>
  <si>
    <t>MULTIBAR</t>
  </si>
  <si>
    <t>SILVALAR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</si>
</sst>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7" x14ac:knownFonts="1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101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64" fontId="14" fillId="0" borderId="3" xfId="0" applyNumberFormat="1" applyFont="1" applyBorder="1" applyAlignment="1">
      <alignment horizontal="left"/>
    </xf>
    <xf numFmtId="0" fontId="12" fillId="0" borderId="2" xfId="0" applyFont="1" applyBorder="1" applyAlignment="1">
      <alignment horizontal="center" vertical="center"/>
    </xf>
    <xf numFmtId="3" fontId="11" fillId="0" borderId="9" xfId="0" applyNumberFormat="1" applyFont="1" applyBorder="1" applyAlignment="1">
      <alignment horizontal="center" vertical="center" wrapText="1"/>
    </xf>
    <xf numFmtId="0" fontId="11" fillId="10" borderId="9" xfId="0" applyFont="1" applyFill="1" applyBorder="1" applyAlignment="1">
      <alignment horizontal="center" vertical="center" wrapText="1"/>
    </xf>
    <xf numFmtId="0" fontId="11" fillId="10" borderId="9" xfId="0" applyFont="1" applyFill="1" applyBorder="1" applyAlignment="1">
      <alignment vertical="center" wrapText="1"/>
    </xf>
    <xf numFmtId="3" fontId="11" fillId="10" borderId="9" xfId="0" applyNumberFormat="1" applyFont="1" applyFill="1" applyBorder="1" applyAlignment="1">
      <alignment horizontal="center" vertical="center" wrapText="1"/>
    </xf>
    <xf numFmtId="7" fontId="11" fillId="10" borderId="9" xfId="12" applyNumberFormat="1" applyFont="1" applyFill="1" applyBorder="1" applyAlignment="1">
      <alignment horizontal="center" vertical="center" wrapText="1"/>
    </xf>
    <xf numFmtId="44" fontId="11" fillId="10" borderId="9" xfId="12" applyFont="1" applyFill="1" applyBorder="1" applyAlignment="1">
      <alignment vertical="center" wrapText="1"/>
    </xf>
    <xf numFmtId="44" fontId="11" fillId="0" borderId="0" xfId="0" applyNumberFormat="1" applyFont="1" applyAlignment="1"/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5" fillId="0" borderId="3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6" fillId="9" borderId="9" xfId="0" applyFont="1" applyFill="1" applyBorder="1" applyAlignment="1">
      <alignment horizontal="center" wrapText="1"/>
    </xf>
    <xf numFmtId="0" fontId="16" fillId="9" borderId="24" xfId="0" applyFont="1" applyFill="1" applyBorder="1" applyAlignment="1">
      <alignment horizontal="right" wrapText="1"/>
    </xf>
    <xf numFmtId="0" fontId="16" fillId="9" borderId="25" xfId="0" applyFont="1" applyFill="1" applyBorder="1" applyAlignment="1">
      <alignment horizontal="right" wrapText="1"/>
    </xf>
    <xf numFmtId="0" fontId="16" fillId="9" borderId="26" xfId="0" applyFont="1" applyFill="1" applyBorder="1" applyAlignment="1">
      <alignment horizontal="right" wrapText="1"/>
    </xf>
    <xf numFmtId="0" fontId="16" fillId="9" borderId="24" xfId="0" applyFont="1" applyFill="1" applyBorder="1" applyAlignment="1">
      <alignment horizontal="center" wrapText="1"/>
    </xf>
    <xf numFmtId="0" fontId="16" fillId="9" borderId="25" xfId="0" applyFont="1" applyFill="1" applyBorder="1" applyAlignment="1">
      <alignment horizontal="center" wrapText="1"/>
    </xf>
    <xf numFmtId="0" fontId="16" fillId="9" borderId="26" xfId="0" applyFont="1" applyFill="1" applyBorder="1" applyAlignment="1">
      <alignment horizont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47.425781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0</v>
      </c>
      <c r="B2" s="65" t="s">
        <v>1</v>
      </c>
      <c r="C2" s="66"/>
      <c r="D2" s="67"/>
      <c r="E2" s="2" t="s">
        <v>2</v>
      </c>
      <c r="F2" s="2" t="s">
        <v>3</v>
      </c>
      <c r="G2" s="2" t="s">
        <v>4</v>
      </c>
      <c r="H2" s="3" t="s">
        <v>5</v>
      </c>
      <c r="I2" s="26" t="s">
        <v>23</v>
      </c>
    </row>
    <row r="3" spans="1:9" x14ac:dyDescent="0.2">
      <c r="A3" s="65"/>
      <c r="B3" s="68" t="s">
        <v>71</v>
      </c>
      <c r="C3" s="69"/>
      <c r="D3" s="70"/>
      <c r="E3" s="80" t="s">
        <v>73</v>
      </c>
      <c r="F3" s="81">
        <v>15000</v>
      </c>
      <c r="G3" s="4" t="s">
        <v>76</v>
      </c>
      <c r="H3" s="5">
        <v>2.2599999999999998</v>
      </c>
      <c r="I3" s="5">
        <f>IF(H3="","",(IF($C$20&lt;25%,"N/A",IF(H3&lt;=($D$20+$B$20),H3,"Descartado"))))</f>
        <v>2.2599999999999998</v>
      </c>
    </row>
    <row r="4" spans="1:9" x14ac:dyDescent="0.2">
      <c r="A4" s="65"/>
      <c r="B4" s="71"/>
      <c r="C4" s="72"/>
      <c r="D4" s="73"/>
      <c r="E4" s="80"/>
      <c r="F4" s="80"/>
      <c r="G4" s="4" t="s">
        <v>77</v>
      </c>
      <c r="H4" s="5">
        <v>3.2</v>
      </c>
      <c r="I4" s="5">
        <f t="shared" ref="I4:I17" si="0">IF(H4="","",(IF($C$20&lt;25%,"N/A",IF(H4&lt;=($D$20+$B$20),H4,"Descartado"))))</f>
        <v>3.2</v>
      </c>
    </row>
    <row r="5" spans="1:9" x14ac:dyDescent="0.2">
      <c r="A5" s="65"/>
      <c r="B5" s="71"/>
      <c r="C5" s="72"/>
      <c r="D5" s="73"/>
      <c r="E5" s="80"/>
      <c r="F5" s="80"/>
      <c r="G5" s="4" t="s">
        <v>190</v>
      </c>
      <c r="H5" s="5">
        <v>3.15</v>
      </c>
      <c r="I5" s="5">
        <f t="shared" si="0"/>
        <v>3.15</v>
      </c>
    </row>
    <row r="6" spans="1:9" x14ac:dyDescent="0.2">
      <c r="A6" s="65"/>
      <c r="B6" s="71"/>
      <c r="C6" s="72"/>
      <c r="D6" s="73"/>
      <c r="E6" s="80"/>
      <c r="F6" s="80"/>
      <c r="G6" s="4" t="s">
        <v>191</v>
      </c>
      <c r="H6" s="5">
        <v>4.75</v>
      </c>
      <c r="I6" s="5">
        <f t="shared" si="0"/>
        <v>4.75</v>
      </c>
    </row>
    <row r="7" spans="1:9" x14ac:dyDescent="0.2">
      <c r="A7" s="65"/>
      <c r="B7" s="71"/>
      <c r="C7" s="72"/>
      <c r="D7" s="73"/>
      <c r="E7" s="80"/>
      <c r="F7" s="80"/>
      <c r="G7" s="4" t="s">
        <v>192</v>
      </c>
      <c r="H7" s="5">
        <v>6.7</v>
      </c>
      <c r="I7" s="5" t="str">
        <f t="shared" si="0"/>
        <v>Descartado</v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1.7494199038538467</v>
      </c>
      <c r="C20" s="18">
        <f>IF(H23&lt;2,"N/A",(B20/D20))</f>
        <v>0.43604683545709044</v>
      </c>
      <c r="D20" s="19">
        <f>AVERAGE(H3:H17)</f>
        <v>4.0119999999999996</v>
      </c>
      <c r="E20" s="20">
        <f>IF(H23&lt;2,"N/A",(IF(C20&lt;=25%,"N/A",AVERAGE(I3:I17))))</f>
        <v>3.34</v>
      </c>
      <c r="F20" s="19">
        <f>MEDIAN(H3:H17)</f>
        <v>3.2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3.2</v>
      </c>
      <c r="E22" s="83"/>
    </row>
    <row r="23" spans="1:9" x14ac:dyDescent="0.2">
      <c r="B23" s="82" t="s">
        <v>11</v>
      </c>
      <c r="C23" s="82"/>
      <c r="D23" s="83">
        <f>ROUND(D22,2)*F3</f>
        <v>48000</v>
      </c>
      <c r="E23" s="83"/>
      <c r="G23" s="36" t="s">
        <v>42</v>
      </c>
      <c r="H23" s="37">
        <f>COUNT(H3:H17)</f>
        <v>5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  <mergeCell ref="A32:I32"/>
    <mergeCell ref="A26:I26"/>
    <mergeCell ref="A27:I27"/>
    <mergeCell ref="A28:I28"/>
    <mergeCell ref="A29:I29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20</v>
      </c>
      <c r="B2" s="65" t="s">
        <v>1</v>
      </c>
      <c r="C2" s="66"/>
      <c r="D2" s="67"/>
      <c r="E2" s="2" t="s">
        <v>2</v>
      </c>
      <c r="F2" s="2" t="s">
        <v>3</v>
      </c>
      <c r="G2" s="2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93</v>
      </c>
      <c r="C3" s="69"/>
      <c r="D3" s="70"/>
      <c r="E3" s="80" t="s">
        <v>10</v>
      </c>
      <c r="F3" s="84">
        <v>500</v>
      </c>
      <c r="G3" s="4" t="s">
        <v>160</v>
      </c>
      <c r="H3" s="5">
        <v>24.46</v>
      </c>
      <c r="I3" s="5" t="str">
        <f>IF(H3="","",(IF($C$20&lt;25%,"N/A",IF(H3&lt;=($D$20+$B$20),H3,"Descartado"))))</f>
        <v>N/A</v>
      </c>
    </row>
    <row r="4" spans="1:9" x14ac:dyDescent="0.2">
      <c r="A4" s="65"/>
      <c r="B4" s="71"/>
      <c r="C4" s="72"/>
      <c r="D4" s="73"/>
      <c r="E4" s="80"/>
      <c r="F4" s="80"/>
      <c r="G4" s="4" t="s">
        <v>161</v>
      </c>
      <c r="H4" s="5">
        <v>24.47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65"/>
      <c r="B5" s="71"/>
      <c r="C5" s="72"/>
      <c r="D5" s="73"/>
      <c r="E5" s="80"/>
      <c r="F5" s="80"/>
      <c r="G5" s="4" t="s">
        <v>204</v>
      </c>
      <c r="H5" s="5">
        <v>33.049999999999997</v>
      </c>
      <c r="I5" s="5" t="str">
        <f t="shared" si="0"/>
        <v>N/A</v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4.9565545829067199</v>
      </c>
      <c r="C20" s="18">
        <f>IF(H23&lt;2,"N/A",(B20/D20))</f>
        <v>0.18138160220444208</v>
      </c>
      <c r="D20" s="19">
        <f>AVERAGE(H3:H17)</f>
        <v>27.326666666666664</v>
      </c>
      <c r="E20" s="20" t="str">
        <f>IF(H23&lt;2,"N/A",(IF(C20&lt;=25%,"N/A",AVERAGE(I3:I17))))</f>
        <v>N/A</v>
      </c>
      <c r="F20" s="19">
        <f>MEDIAN(H3:H17)</f>
        <v>24.47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27.326666666666664</v>
      </c>
      <c r="E22" s="83"/>
    </row>
    <row r="23" spans="1:9" x14ac:dyDescent="0.2">
      <c r="B23" s="82" t="s">
        <v>11</v>
      </c>
      <c r="C23" s="82"/>
      <c r="D23" s="83">
        <f>ROUND(D22,2)*F3</f>
        <v>13665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21</v>
      </c>
      <c r="B2" s="65" t="s">
        <v>1</v>
      </c>
      <c r="C2" s="66"/>
      <c r="D2" s="67"/>
      <c r="E2" s="2" t="s">
        <v>2</v>
      </c>
      <c r="F2" s="2" t="s">
        <v>3</v>
      </c>
      <c r="G2" s="2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255</v>
      </c>
      <c r="C3" s="69"/>
      <c r="D3" s="70"/>
      <c r="E3" s="80" t="s">
        <v>75</v>
      </c>
      <c r="F3" s="81">
        <v>2000</v>
      </c>
      <c r="G3" s="4" t="s">
        <v>106</v>
      </c>
      <c r="H3" s="5">
        <v>2.1</v>
      </c>
      <c r="I3" s="5" t="str">
        <f>IF(H3="","",(IF($C$20&lt;25%,"N/A",IF(H3&lt;=($D$20+$B$20),H3,"Descartado"))))</f>
        <v>N/A</v>
      </c>
    </row>
    <row r="4" spans="1:9" x14ac:dyDescent="0.2">
      <c r="A4" s="65"/>
      <c r="B4" s="71"/>
      <c r="C4" s="72"/>
      <c r="D4" s="73"/>
      <c r="E4" s="80"/>
      <c r="F4" s="80"/>
      <c r="G4" s="4" t="s">
        <v>107</v>
      </c>
      <c r="H4" s="5">
        <v>2.04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65"/>
      <c r="B5" s="71"/>
      <c r="C5" s="72"/>
      <c r="D5" s="73"/>
      <c r="E5" s="80"/>
      <c r="F5" s="80"/>
      <c r="G5" s="4" t="s">
        <v>103</v>
      </c>
      <c r="H5" s="5">
        <v>2.1</v>
      </c>
      <c r="I5" s="5" t="str">
        <f t="shared" si="0"/>
        <v>N/A</v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3.4641016151377574E-2</v>
      </c>
      <c r="C20" s="18">
        <f>IF(H23&lt;2,"N/A",(B20/D20))</f>
        <v>1.6654334688162294E-2</v>
      </c>
      <c r="D20" s="19">
        <f>AVERAGE(H3:H17)</f>
        <v>2.08</v>
      </c>
      <c r="E20" s="20" t="str">
        <f>IF(H23&lt;2,"N/A",(IF(C20&lt;=25%,"N/A",AVERAGE(I3:I17))))</f>
        <v>N/A</v>
      </c>
      <c r="F20" s="19">
        <f>MEDIAN(H3:H17)</f>
        <v>2.1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2.08</v>
      </c>
      <c r="E22" s="83"/>
    </row>
    <row r="23" spans="1:9" x14ac:dyDescent="0.2">
      <c r="B23" s="82" t="s">
        <v>11</v>
      </c>
      <c r="C23" s="82"/>
      <c r="D23" s="83">
        <f>ROUND(D22,2)*F3</f>
        <v>4160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22</v>
      </c>
      <c r="B2" s="65" t="s">
        <v>1</v>
      </c>
      <c r="C2" s="66"/>
      <c r="D2" s="67"/>
      <c r="E2" s="2" t="s">
        <v>2</v>
      </c>
      <c r="F2" s="2" t="s">
        <v>3</v>
      </c>
      <c r="G2" s="2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94</v>
      </c>
      <c r="C3" s="69"/>
      <c r="D3" s="70"/>
      <c r="E3" s="80" t="s">
        <v>10</v>
      </c>
      <c r="F3" s="81">
        <v>10000</v>
      </c>
      <c r="G3" s="4" t="s">
        <v>157</v>
      </c>
      <c r="H3" s="5">
        <v>1.21</v>
      </c>
      <c r="I3" s="5">
        <f>IF(H3="","",(IF($C$20&lt;25%,"N/A",IF(H3&lt;=($D$20+$B$20),H3,"Descartado"))))</f>
        <v>1.21</v>
      </c>
    </row>
    <row r="4" spans="1:9" x14ac:dyDescent="0.2">
      <c r="A4" s="65"/>
      <c r="B4" s="71"/>
      <c r="C4" s="72"/>
      <c r="D4" s="73"/>
      <c r="E4" s="80"/>
      <c r="F4" s="80"/>
      <c r="G4" s="4" t="s">
        <v>106</v>
      </c>
      <c r="H4" s="5">
        <v>1.5</v>
      </c>
      <c r="I4" s="5">
        <f t="shared" ref="I4:I17" si="0">IF(H4="","",(IF($C$20&lt;25%,"N/A",IF(H4&lt;=($D$20+$B$20),H4,"Descartado"))))</f>
        <v>1.5</v>
      </c>
    </row>
    <row r="5" spans="1:9" x14ac:dyDescent="0.2">
      <c r="A5" s="65"/>
      <c r="B5" s="71"/>
      <c r="C5" s="72"/>
      <c r="D5" s="73"/>
      <c r="E5" s="80"/>
      <c r="F5" s="80"/>
      <c r="G5" s="4" t="s">
        <v>105</v>
      </c>
      <c r="H5" s="5">
        <v>0.38</v>
      </c>
      <c r="I5" s="5">
        <f t="shared" si="0"/>
        <v>0.38</v>
      </c>
    </row>
    <row r="6" spans="1:9" x14ac:dyDescent="0.2">
      <c r="A6" s="65"/>
      <c r="B6" s="71"/>
      <c r="C6" s="72"/>
      <c r="D6" s="73"/>
      <c r="E6" s="80"/>
      <c r="F6" s="80"/>
      <c r="G6" s="4" t="s">
        <v>189</v>
      </c>
      <c r="H6" s="5">
        <v>2.15</v>
      </c>
      <c r="I6" s="5" t="str">
        <f t="shared" si="0"/>
        <v>Descartado</v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0.73407538214182499</v>
      </c>
      <c r="C20" s="18">
        <f>IF(H23&lt;2,"N/A",(B20/D20))</f>
        <v>0.56036288713116411</v>
      </c>
      <c r="D20" s="19">
        <f>AVERAGE(H3:H17)</f>
        <v>1.31</v>
      </c>
      <c r="E20" s="20">
        <f>IF(H23&lt;2,"N/A",(IF(C20&lt;=25%,"N/A",AVERAGE(I3:I17))))</f>
        <v>1.03</v>
      </c>
      <c r="F20" s="19">
        <f>MEDIAN(H3:H17)</f>
        <v>1.355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1.03</v>
      </c>
      <c r="E22" s="83"/>
    </row>
    <row r="23" spans="1:9" x14ac:dyDescent="0.2">
      <c r="B23" s="82" t="s">
        <v>11</v>
      </c>
      <c r="C23" s="82"/>
      <c r="D23" s="83">
        <f>ROUND(D22,2)*F3</f>
        <v>10300</v>
      </c>
      <c r="E23" s="83"/>
      <c r="G23" s="36" t="s">
        <v>42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43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x14ac:dyDescent="0.2">
      <c r="A3" s="65"/>
      <c r="B3" s="68" t="s">
        <v>95</v>
      </c>
      <c r="C3" s="69"/>
      <c r="D3" s="70"/>
      <c r="E3" s="80" t="s">
        <v>10</v>
      </c>
      <c r="F3" s="81">
        <v>8000</v>
      </c>
      <c r="G3" s="4" t="s">
        <v>170</v>
      </c>
      <c r="H3" s="5">
        <v>0.57999999999999996</v>
      </c>
      <c r="I3" s="5">
        <f>IF(H3="","",(IF($C$20&lt;25%,"N/A",IF(H3&lt;=($D$20+$B$20),H3,"Descartado"))))</f>
        <v>0.57999999999999996</v>
      </c>
    </row>
    <row r="4" spans="1:9" x14ac:dyDescent="0.2">
      <c r="A4" s="65"/>
      <c r="B4" s="71"/>
      <c r="C4" s="72"/>
      <c r="D4" s="73"/>
      <c r="E4" s="80"/>
      <c r="F4" s="80"/>
      <c r="G4" s="4" t="s">
        <v>171</v>
      </c>
      <c r="H4" s="5">
        <v>1.5</v>
      </c>
      <c r="I4" s="5">
        <f t="shared" ref="I4:I17" si="0">IF(H4="","",(IF($C$20&lt;25%,"N/A",IF(H4&lt;=($D$20+$B$20),H4,"Descartado"))))</f>
        <v>1.5</v>
      </c>
    </row>
    <row r="5" spans="1:9" x14ac:dyDescent="0.2">
      <c r="A5" s="65"/>
      <c r="B5" s="71"/>
      <c r="C5" s="72"/>
      <c r="D5" s="73"/>
      <c r="E5" s="80"/>
      <c r="F5" s="80"/>
      <c r="G5" s="4"/>
      <c r="H5" s="5"/>
      <c r="I5" s="5" t="str">
        <f t="shared" si="0"/>
        <v/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0.65053823869162342</v>
      </c>
      <c r="C20" s="18">
        <f>IF(H23&lt;2,"N/A",(B20/D20))</f>
        <v>0.62551753720348402</v>
      </c>
      <c r="D20" s="19">
        <f>AVERAGE(H3:H17)</f>
        <v>1.04</v>
      </c>
      <c r="E20" s="20">
        <f>IF(H23&lt;2,"N/A",(IF(C20&lt;=25%,"N/A",AVERAGE(I3:I17))))</f>
        <v>1.04</v>
      </c>
      <c r="F20" s="19">
        <f>MEDIAN(H3:H17)</f>
        <v>1.04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1.04</v>
      </c>
      <c r="E22" s="83"/>
    </row>
    <row r="23" spans="1:9" x14ac:dyDescent="0.2">
      <c r="B23" s="82" t="s">
        <v>11</v>
      </c>
      <c r="C23" s="82"/>
      <c r="D23" s="83">
        <f>ROUND(D22,2)*F3</f>
        <v>8320</v>
      </c>
      <c r="E23" s="83"/>
      <c r="G23" s="36" t="s">
        <v>42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9.8554687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44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156</v>
      </c>
      <c r="C3" s="69"/>
      <c r="D3" s="70"/>
      <c r="E3" s="80" t="s">
        <v>155</v>
      </c>
      <c r="F3" s="81">
        <v>5000</v>
      </c>
      <c r="G3" s="4" t="s">
        <v>162</v>
      </c>
      <c r="H3" s="5">
        <v>1.66</v>
      </c>
      <c r="I3" s="5" t="str">
        <f>IF(H3="","",(IF($C$20&lt;25%,"N/A",IF(H3&lt;=($D$20+$B$20),H3,"Descartado"))))</f>
        <v>N/A</v>
      </c>
    </row>
    <row r="4" spans="1:9" x14ac:dyDescent="0.2">
      <c r="A4" s="65"/>
      <c r="B4" s="71"/>
      <c r="C4" s="72"/>
      <c r="D4" s="73"/>
      <c r="E4" s="80"/>
      <c r="F4" s="80"/>
      <c r="G4" s="4" t="s">
        <v>163</v>
      </c>
      <c r="H4" s="5">
        <v>1.77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65"/>
      <c r="B5" s="71"/>
      <c r="C5" s="72"/>
      <c r="D5" s="73"/>
      <c r="E5" s="80"/>
      <c r="F5" s="80"/>
      <c r="G5" s="4" t="s">
        <v>164</v>
      </c>
      <c r="H5" s="5">
        <v>2.35</v>
      </c>
      <c r="I5" s="5" t="str">
        <f t="shared" si="0"/>
        <v>N/A</v>
      </c>
    </row>
    <row r="6" spans="1:9" x14ac:dyDescent="0.2">
      <c r="A6" s="65"/>
      <c r="B6" s="71"/>
      <c r="C6" s="72"/>
      <c r="D6" s="73"/>
      <c r="E6" s="80"/>
      <c r="F6" s="80"/>
      <c r="G6" s="4" t="s">
        <v>165</v>
      </c>
      <c r="H6" s="5">
        <v>2.48</v>
      </c>
      <c r="I6" s="5" t="str">
        <f t="shared" si="0"/>
        <v>N/A</v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0.41008129275384886</v>
      </c>
      <c r="C20" s="18">
        <f>IF(H23&lt;2,"N/A",(B20/D20))</f>
        <v>0.19858658244738445</v>
      </c>
      <c r="D20" s="19">
        <f>AVERAGE(H3:H17)</f>
        <v>2.0649999999999999</v>
      </c>
      <c r="E20" s="20" t="str">
        <f>IF(H23&lt;2,"N/A",(IF(C20&lt;=25%,"N/A",AVERAGE(I3:I17))))</f>
        <v>N/A</v>
      </c>
      <c r="F20" s="19">
        <f>MEDIAN(H3:H17)</f>
        <v>2.06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2.0649999999999999</v>
      </c>
      <c r="E22" s="83"/>
    </row>
    <row r="23" spans="1:9" x14ac:dyDescent="0.2">
      <c r="B23" s="82" t="s">
        <v>11</v>
      </c>
      <c r="C23" s="82"/>
      <c r="D23" s="83">
        <f>ROUND(D22,2)*F3</f>
        <v>10350</v>
      </c>
      <c r="E23" s="83"/>
      <c r="G23" s="36" t="s">
        <v>42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20.85546875" style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45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206</v>
      </c>
      <c r="C3" s="69"/>
      <c r="D3" s="70"/>
      <c r="E3" s="80" t="s">
        <v>75</v>
      </c>
      <c r="F3" s="81">
        <v>1500</v>
      </c>
      <c r="G3" s="4" t="s">
        <v>244</v>
      </c>
      <c r="H3" s="5">
        <v>19.48</v>
      </c>
      <c r="I3" s="5" t="str">
        <f>IF(H3="","",(IF($C$20&lt;25%,"N/A",IF(H3&lt;=($D$20+$B$20),H3,"Descartado"))))</f>
        <v>N/A</v>
      </c>
    </row>
    <row r="4" spans="1:9" x14ac:dyDescent="0.2">
      <c r="A4" s="65"/>
      <c r="B4" s="71"/>
      <c r="C4" s="72"/>
      <c r="D4" s="73"/>
      <c r="E4" s="80"/>
      <c r="F4" s="80"/>
      <c r="G4" s="4" t="s">
        <v>245</v>
      </c>
      <c r="H4" s="5">
        <v>21.8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65"/>
      <c r="B5" s="71"/>
      <c r="C5" s="72"/>
      <c r="D5" s="73"/>
      <c r="E5" s="80"/>
      <c r="F5" s="80"/>
      <c r="G5" s="4" t="s">
        <v>108</v>
      </c>
      <c r="H5" s="5">
        <v>17.87</v>
      </c>
      <c r="I5" s="5" t="str">
        <f t="shared" si="0"/>
        <v>N/A</v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1.9756602271983241</v>
      </c>
      <c r="C20" s="18">
        <f>IF(H23&lt;2,"N/A",(B20/D20))</f>
        <v>0.10020254744877383</v>
      </c>
      <c r="D20" s="19">
        <f>AVERAGE(H3:H17)</f>
        <v>19.716666666666669</v>
      </c>
      <c r="E20" s="20" t="str">
        <f>IF(H23&lt;2,"N/A",(IF(C20&lt;=25%,"N/A",AVERAGE(I3:I17))))</f>
        <v>N/A</v>
      </c>
      <c r="F20" s="19">
        <f>MEDIAN(H3:H17)</f>
        <v>19.48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19.716666666666669</v>
      </c>
      <c r="E22" s="83"/>
    </row>
    <row r="23" spans="1:9" x14ac:dyDescent="0.2">
      <c r="B23" s="82" t="s">
        <v>11</v>
      </c>
      <c r="C23" s="82"/>
      <c r="D23" s="83">
        <f>ROUND(D22,2)*F3</f>
        <v>29580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46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151</v>
      </c>
      <c r="C3" s="69"/>
      <c r="D3" s="70"/>
      <c r="E3" s="80" t="s">
        <v>147</v>
      </c>
      <c r="F3" s="81">
        <v>1500</v>
      </c>
      <c r="G3" s="4" t="s">
        <v>144</v>
      </c>
      <c r="H3" s="5">
        <v>19.2</v>
      </c>
      <c r="I3" s="5">
        <f>IF(H3="","",(IF($C$20&lt;25%,"N/A",IF(H3&lt;=($D$20+$B$20),H3,"Descartado"))))</f>
        <v>19.2</v>
      </c>
    </row>
    <row r="4" spans="1:9" x14ac:dyDescent="0.2">
      <c r="A4" s="65"/>
      <c r="B4" s="71"/>
      <c r="C4" s="72"/>
      <c r="D4" s="73"/>
      <c r="E4" s="80"/>
      <c r="F4" s="80"/>
      <c r="G4" s="4" t="s">
        <v>152</v>
      </c>
      <c r="H4" s="5">
        <v>23.1</v>
      </c>
      <c r="I4" s="5">
        <f t="shared" ref="I4:I17" si="0">IF(H4="","",(IF($C$20&lt;25%,"N/A",IF(H4&lt;=($D$20+$B$20),H4,"Descartado"))))</f>
        <v>23.1</v>
      </c>
    </row>
    <row r="5" spans="1:9" x14ac:dyDescent="0.2">
      <c r="A5" s="65"/>
      <c r="B5" s="71"/>
      <c r="C5" s="72"/>
      <c r="D5" s="73"/>
      <c r="E5" s="80"/>
      <c r="F5" s="80"/>
      <c r="G5" s="4" t="s">
        <v>153</v>
      </c>
      <c r="H5" s="5">
        <v>38.1</v>
      </c>
      <c r="I5" s="5" t="str">
        <f t="shared" si="0"/>
        <v>Descartado</v>
      </c>
    </row>
    <row r="6" spans="1:9" x14ac:dyDescent="0.2">
      <c r="A6" s="65"/>
      <c r="B6" s="71"/>
      <c r="C6" s="72"/>
      <c r="D6" s="73"/>
      <c r="E6" s="80"/>
      <c r="F6" s="80"/>
      <c r="G6" s="4" t="s">
        <v>154</v>
      </c>
      <c r="H6" s="5">
        <v>18.989999999999998</v>
      </c>
      <c r="I6" s="5">
        <f t="shared" si="0"/>
        <v>18.989999999999998</v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9.0348782504248515</v>
      </c>
      <c r="C20" s="18">
        <f>IF(H23&lt;2,"N/A",(B20/D20))</f>
        <v>0.36361317035616669</v>
      </c>
      <c r="D20" s="19">
        <f>AVERAGE(H3:H17)</f>
        <v>24.8475</v>
      </c>
      <c r="E20" s="20">
        <f>IF(H23&lt;2,"N/A",(IF(C20&lt;=25%,"N/A",AVERAGE(I3:I17))))</f>
        <v>20.429999999999996</v>
      </c>
      <c r="F20" s="19">
        <f>MEDIAN(H3:H17)</f>
        <v>21.15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20.429999999999996</v>
      </c>
      <c r="E22" s="83"/>
    </row>
    <row r="23" spans="1:9" x14ac:dyDescent="0.2">
      <c r="B23" s="82" t="s">
        <v>11</v>
      </c>
      <c r="C23" s="82"/>
      <c r="D23" s="83">
        <f>ROUND(D22,2)*F3</f>
        <v>30645</v>
      </c>
      <c r="E23" s="83"/>
      <c r="G23" s="36" t="s">
        <v>42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47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146</v>
      </c>
      <c r="C3" s="69"/>
      <c r="D3" s="70"/>
      <c r="E3" s="80" t="s">
        <v>141</v>
      </c>
      <c r="F3" s="81">
        <v>3000</v>
      </c>
      <c r="G3" s="4" t="s">
        <v>148</v>
      </c>
      <c r="H3" s="5">
        <v>22.8</v>
      </c>
      <c r="I3" s="5" t="str">
        <f>IF(H3="","",(IF($C$20&lt;25%,"N/A",IF(H3&lt;=($D$20+$B$20),H3,"Descartado"))))</f>
        <v>N/A</v>
      </c>
    </row>
    <row r="4" spans="1:9" x14ac:dyDescent="0.2">
      <c r="A4" s="65"/>
      <c r="B4" s="71"/>
      <c r="C4" s="72"/>
      <c r="D4" s="73"/>
      <c r="E4" s="80"/>
      <c r="F4" s="80"/>
      <c r="G4" s="4" t="s">
        <v>149</v>
      </c>
      <c r="H4" s="5">
        <v>18.89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65"/>
      <c r="B5" s="71"/>
      <c r="C5" s="72"/>
      <c r="D5" s="73"/>
      <c r="E5" s="80"/>
      <c r="F5" s="80"/>
      <c r="G5" s="4" t="s">
        <v>150</v>
      </c>
      <c r="H5" s="5">
        <v>18.8</v>
      </c>
      <c r="I5" s="5" t="str">
        <f t="shared" si="0"/>
        <v>N/A</v>
      </c>
    </row>
    <row r="6" spans="1:9" x14ac:dyDescent="0.2">
      <c r="A6" s="65"/>
      <c r="B6" s="71"/>
      <c r="C6" s="72"/>
      <c r="D6" s="73"/>
      <c r="E6" s="80"/>
      <c r="F6" s="80"/>
      <c r="G6" s="4" t="s">
        <v>104</v>
      </c>
      <c r="H6" s="5">
        <v>19.989999999999998</v>
      </c>
      <c r="I6" s="5" t="str">
        <f t="shared" si="0"/>
        <v>N/A</v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1.8667797584789338</v>
      </c>
      <c r="C20" s="18">
        <f>IF(H23&lt;2,"N/A",(B20/D20))</f>
        <v>9.2782294158992751E-2</v>
      </c>
      <c r="D20" s="19">
        <f>AVERAGE(H3:H17)</f>
        <v>20.119999999999997</v>
      </c>
      <c r="E20" s="20" t="str">
        <f>IF(H23&lt;2,"N/A",(IF(C20&lt;=25%,"N/A",AVERAGE(I3:I17))))</f>
        <v>N/A</v>
      </c>
      <c r="F20" s="19">
        <f>MEDIAN(H3:H17)</f>
        <v>19.439999999999998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20.119999999999997</v>
      </c>
      <c r="E22" s="83"/>
    </row>
    <row r="23" spans="1:9" x14ac:dyDescent="0.2">
      <c r="B23" s="82" t="s">
        <v>11</v>
      </c>
      <c r="C23" s="82"/>
      <c r="D23" s="83">
        <f>ROUND(D22,2)*F3</f>
        <v>60360</v>
      </c>
      <c r="E23" s="83"/>
      <c r="G23" s="36" t="s">
        <v>42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48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140</v>
      </c>
      <c r="C3" s="69"/>
      <c r="D3" s="70"/>
      <c r="E3" s="80" t="s">
        <v>207</v>
      </c>
      <c r="F3" s="81">
        <v>3000</v>
      </c>
      <c r="G3" s="4" t="s">
        <v>142</v>
      </c>
      <c r="H3" s="5">
        <v>9</v>
      </c>
      <c r="I3" s="5" t="str">
        <f>IF(H3="","",(IF($C$20&lt;25%,"N/A",IF(H3&lt;=($D$20+$B$20),H3,"Descartado"))))</f>
        <v>N/A</v>
      </c>
    </row>
    <row r="4" spans="1:9" x14ac:dyDescent="0.2">
      <c r="A4" s="65"/>
      <c r="B4" s="71"/>
      <c r="C4" s="72"/>
      <c r="D4" s="73"/>
      <c r="E4" s="80"/>
      <c r="F4" s="80"/>
      <c r="G4" s="4" t="s">
        <v>136</v>
      </c>
      <c r="H4" s="5">
        <v>5.69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65"/>
      <c r="B5" s="71"/>
      <c r="C5" s="72"/>
      <c r="D5" s="73"/>
      <c r="E5" s="80"/>
      <c r="F5" s="80"/>
      <c r="G5" s="4" t="s">
        <v>143</v>
      </c>
      <c r="H5" s="5">
        <v>7.99</v>
      </c>
      <c r="I5" s="5" t="str">
        <f t="shared" si="0"/>
        <v>N/A</v>
      </c>
    </row>
    <row r="6" spans="1:9" x14ac:dyDescent="0.2">
      <c r="A6" s="65"/>
      <c r="B6" s="71"/>
      <c r="C6" s="72"/>
      <c r="D6" s="73"/>
      <c r="E6" s="80"/>
      <c r="F6" s="80"/>
      <c r="G6" s="4" t="s">
        <v>144</v>
      </c>
      <c r="H6" s="5">
        <v>6.75</v>
      </c>
      <c r="I6" s="5" t="str">
        <f t="shared" si="0"/>
        <v>N/A</v>
      </c>
    </row>
    <row r="7" spans="1:9" x14ac:dyDescent="0.2">
      <c r="A7" s="65"/>
      <c r="B7" s="71"/>
      <c r="C7" s="72"/>
      <c r="D7" s="73"/>
      <c r="E7" s="80"/>
      <c r="F7" s="80"/>
      <c r="G7" s="4" t="s">
        <v>145</v>
      </c>
      <c r="H7" s="5">
        <v>8.9</v>
      </c>
      <c r="I7" s="5" t="str">
        <f t="shared" si="0"/>
        <v>N/A</v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1.4274908055745965</v>
      </c>
      <c r="C20" s="18">
        <f>IF(H23&lt;2,"N/A",(B20/D20))</f>
        <v>0.18621064513104574</v>
      </c>
      <c r="D20" s="19">
        <f>AVERAGE(H3:H17)</f>
        <v>7.6659999999999995</v>
      </c>
      <c r="E20" s="20" t="str">
        <f>IF(H23&lt;2,"N/A",(IF(C20&lt;=25%,"N/A",AVERAGE(I3:I17))))</f>
        <v>N/A</v>
      </c>
      <c r="F20" s="19">
        <f>MEDIAN(H3:H17)</f>
        <v>7.99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7.6659999999999995</v>
      </c>
      <c r="E22" s="83"/>
    </row>
    <row r="23" spans="1:9" x14ac:dyDescent="0.2">
      <c r="B23" s="82" t="s">
        <v>11</v>
      </c>
      <c r="C23" s="82"/>
      <c r="D23" s="83">
        <f>ROUND(D22,2)*F3</f>
        <v>23010</v>
      </c>
      <c r="E23" s="83"/>
      <c r="G23" s="36" t="s">
        <v>42</v>
      </c>
      <c r="H23" s="37">
        <f>COUNT(H3:H17)</f>
        <v>5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opLeftCell="A3"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1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49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139</v>
      </c>
      <c r="C3" s="69"/>
      <c r="D3" s="70"/>
      <c r="E3" s="80" t="s">
        <v>10</v>
      </c>
      <c r="F3" s="81">
        <v>100</v>
      </c>
      <c r="G3" s="4" t="s">
        <v>164</v>
      </c>
      <c r="H3" s="5">
        <v>2.33</v>
      </c>
      <c r="I3" s="5">
        <f>IF(H3="","",(IF($C$20&lt;25%,"N/A",IF(H3&lt;=($D$20+$B$20),H3,"Descartado"))))</f>
        <v>2.33</v>
      </c>
    </row>
    <row r="4" spans="1:9" x14ac:dyDescent="0.2">
      <c r="A4" s="65"/>
      <c r="B4" s="71"/>
      <c r="C4" s="72"/>
      <c r="D4" s="73"/>
      <c r="E4" s="80"/>
      <c r="F4" s="80"/>
      <c r="G4" s="4" t="s">
        <v>166</v>
      </c>
      <c r="H4" s="5">
        <v>2.36</v>
      </c>
      <c r="I4" s="5">
        <f t="shared" ref="I4:I17" si="0">IF(H4="","",(IF($C$20&lt;25%,"N/A",IF(H4&lt;=($D$20+$B$20),H4,"Descartado"))))</f>
        <v>2.36</v>
      </c>
    </row>
    <row r="5" spans="1:9" x14ac:dyDescent="0.2">
      <c r="A5" s="65"/>
      <c r="B5" s="71"/>
      <c r="C5" s="72"/>
      <c r="D5" s="73"/>
      <c r="E5" s="80"/>
      <c r="F5" s="80"/>
      <c r="G5" s="4" t="s">
        <v>167</v>
      </c>
      <c r="H5" s="5">
        <v>8.69</v>
      </c>
      <c r="I5" s="5" t="str">
        <f t="shared" si="0"/>
        <v>Descartado</v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3.6633181680001536</v>
      </c>
      <c r="C20" s="18">
        <f>IF(H23&lt;2,"N/A",(B20/D20))</f>
        <v>0.82137178654711962</v>
      </c>
      <c r="D20" s="19">
        <f>AVERAGE(H3:H17)</f>
        <v>4.46</v>
      </c>
      <c r="E20" s="20">
        <f>IF(H23&lt;2,"N/A",(IF(C20&lt;=25%,"N/A",AVERAGE(I3:I17))))</f>
        <v>2.3449999999999998</v>
      </c>
      <c r="F20" s="19">
        <f>MEDIAN(H3:H17)</f>
        <v>2.36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2.3449999999999998</v>
      </c>
      <c r="E22" s="83"/>
    </row>
    <row r="23" spans="1:9" x14ac:dyDescent="0.2">
      <c r="B23" s="82" t="s">
        <v>11</v>
      </c>
      <c r="C23" s="82"/>
      <c r="D23" s="83">
        <f>ROUND(D22,2)*F3</f>
        <v>235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12</v>
      </c>
      <c r="B2" s="65" t="s">
        <v>1</v>
      </c>
      <c r="C2" s="66"/>
      <c r="D2" s="67"/>
      <c r="E2" s="2" t="s">
        <v>2</v>
      </c>
      <c r="F2" s="2" t="s">
        <v>3</v>
      </c>
      <c r="G2" s="2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72</v>
      </c>
      <c r="C3" s="69"/>
      <c r="D3" s="70"/>
      <c r="E3" s="80" t="s">
        <v>73</v>
      </c>
      <c r="F3" s="81">
        <v>10000</v>
      </c>
      <c r="G3" s="4" t="s">
        <v>78</v>
      </c>
      <c r="H3" s="5">
        <v>1.23</v>
      </c>
      <c r="I3" s="5" t="str">
        <f>IF(H3="","",(IF($C$20&lt;25%,"N/A",IF(H3&lt;=($D$20+$B$20),H3,"Descartado"))))</f>
        <v>N/A</v>
      </c>
    </row>
    <row r="4" spans="1:9" x14ac:dyDescent="0.2">
      <c r="A4" s="65"/>
      <c r="B4" s="71"/>
      <c r="C4" s="72"/>
      <c r="D4" s="73"/>
      <c r="E4" s="80"/>
      <c r="F4" s="80"/>
      <c r="G4" s="4" t="s">
        <v>79</v>
      </c>
      <c r="H4" s="5">
        <v>1.3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65"/>
      <c r="B5" s="71"/>
      <c r="C5" s="72"/>
      <c r="D5" s="73"/>
      <c r="E5" s="80"/>
      <c r="F5" s="80"/>
      <c r="G5" s="4" t="s">
        <v>80</v>
      </c>
      <c r="H5" s="5">
        <v>1.45</v>
      </c>
      <c r="I5" s="5" t="str">
        <f t="shared" si="0"/>
        <v>N/A</v>
      </c>
    </row>
    <row r="6" spans="1:9" x14ac:dyDescent="0.2">
      <c r="A6" s="65"/>
      <c r="B6" s="71"/>
      <c r="C6" s="72"/>
      <c r="D6" s="73"/>
      <c r="E6" s="80"/>
      <c r="F6" s="80"/>
      <c r="G6" s="4" t="s">
        <v>81</v>
      </c>
      <c r="H6" s="5">
        <v>1.49</v>
      </c>
      <c r="I6" s="5" t="str">
        <f t="shared" si="0"/>
        <v>N/A</v>
      </c>
    </row>
    <row r="7" spans="1:9" x14ac:dyDescent="0.2">
      <c r="A7" s="65"/>
      <c r="B7" s="71"/>
      <c r="C7" s="72"/>
      <c r="D7" s="73"/>
      <c r="E7" s="80"/>
      <c r="F7" s="80"/>
      <c r="G7" s="4" t="s">
        <v>82</v>
      </c>
      <c r="H7" s="5">
        <v>1.49</v>
      </c>
      <c r="I7" s="5" t="str">
        <f t="shared" si="0"/>
        <v>N/A</v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0.11966620241321271</v>
      </c>
      <c r="C20" s="18">
        <f>IF(H23&lt;2,"N/A",(B20/D20))</f>
        <v>8.5967099434779246E-2</v>
      </c>
      <c r="D20" s="19">
        <f>AVERAGE(H3:H17)</f>
        <v>1.3920000000000001</v>
      </c>
      <c r="E20" s="20" t="str">
        <f>IF(H23&lt;2,"N/A",(IF(C20&lt;=25%,"N/A",AVERAGE(I3:I17))))</f>
        <v>N/A</v>
      </c>
      <c r="F20" s="19">
        <f>MEDIAN(H3:H17)</f>
        <v>1.45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1.3920000000000001</v>
      </c>
      <c r="E22" s="83"/>
    </row>
    <row r="23" spans="1:9" x14ac:dyDescent="0.2">
      <c r="B23" s="82" t="s">
        <v>11</v>
      </c>
      <c r="C23" s="82"/>
      <c r="D23" s="83">
        <f>ROUND(D22,2)*F3</f>
        <v>13899.999999999998</v>
      </c>
      <c r="E23" s="83"/>
      <c r="G23" s="36" t="s">
        <v>42</v>
      </c>
      <c r="H23" s="37">
        <f>COUNT(H3:H17)</f>
        <v>5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50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138</v>
      </c>
      <c r="C3" s="69"/>
      <c r="D3" s="70"/>
      <c r="E3" s="80" t="s">
        <v>208</v>
      </c>
      <c r="F3" s="81">
        <v>3000</v>
      </c>
      <c r="G3" s="4" t="s">
        <v>176</v>
      </c>
      <c r="H3" s="5">
        <v>4.4000000000000004</v>
      </c>
      <c r="I3" s="5" t="str">
        <f>IF(H3="","",(IF($C$20&lt;25%,"N/A",IF(H3&lt;=($D$20+$B$20),H3,"Descartado"))))</f>
        <v>Descartado</v>
      </c>
    </row>
    <row r="4" spans="1:9" x14ac:dyDescent="0.2">
      <c r="A4" s="65"/>
      <c r="B4" s="71"/>
      <c r="C4" s="72"/>
      <c r="D4" s="73"/>
      <c r="E4" s="80"/>
      <c r="F4" s="80"/>
      <c r="G4" s="4" t="s">
        <v>179</v>
      </c>
      <c r="H4" s="5">
        <v>2.5</v>
      </c>
      <c r="I4" s="5">
        <f t="shared" ref="I4:I17" si="0">IF(H4="","",(IF($C$20&lt;25%,"N/A",IF(H4&lt;=($D$20+$B$20),H4,"Descartado"))))</f>
        <v>2.5</v>
      </c>
    </row>
    <row r="5" spans="1:9" x14ac:dyDescent="0.2">
      <c r="A5" s="65"/>
      <c r="B5" s="71"/>
      <c r="C5" s="72"/>
      <c r="D5" s="73"/>
      <c r="E5" s="80"/>
      <c r="F5" s="80"/>
      <c r="G5" s="4" t="s">
        <v>177</v>
      </c>
      <c r="H5" s="5">
        <v>2.37</v>
      </c>
      <c r="I5" s="5">
        <f t="shared" si="0"/>
        <v>2.37</v>
      </c>
    </row>
    <row r="6" spans="1:9" x14ac:dyDescent="0.2">
      <c r="A6" s="65"/>
      <c r="B6" s="71"/>
      <c r="C6" s="72"/>
      <c r="D6" s="73"/>
      <c r="E6" s="80"/>
      <c r="F6" s="80"/>
      <c r="G6" s="4" t="s">
        <v>178</v>
      </c>
      <c r="H6" s="5">
        <v>2.71</v>
      </c>
      <c r="I6" s="5">
        <f t="shared" si="0"/>
        <v>2.71</v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0.94708324167766078</v>
      </c>
      <c r="C20" s="18">
        <f>IF(H23&lt;2,"N/A",(B20/D20))</f>
        <v>0.31622144964195686</v>
      </c>
      <c r="D20" s="19">
        <f>AVERAGE(H3:H17)</f>
        <v>2.9950000000000001</v>
      </c>
      <c r="E20" s="20">
        <f>IF(H23&lt;2,"N/A",(IF(C20&lt;=25%,"N/A",AVERAGE(I3:I17))))</f>
        <v>2.5266666666666668</v>
      </c>
      <c r="F20" s="19">
        <f>MEDIAN(H3:H17)</f>
        <v>2.605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2.5266666666666668</v>
      </c>
      <c r="E22" s="83"/>
    </row>
    <row r="23" spans="1:9" x14ac:dyDescent="0.2">
      <c r="B23" s="82" t="s">
        <v>11</v>
      </c>
      <c r="C23" s="82"/>
      <c r="D23" s="83">
        <f>ROUND(D22,2)*F3</f>
        <v>7589.9999999999991</v>
      </c>
      <c r="E23" s="83"/>
      <c r="G23" s="36" t="s">
        <v>42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51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209</v>
      </c>
      <c r="C3" s="69"/>
      <c r="D3" s="70"/>
      <c r="E3" s="80" t="s">
        <v>74</v>
      </c>
      <c r="F3" s="81">
        <v>600</v>
      </c>
      <c r="G3" s="4" t="s">
        <v>180</v>
      </c>
      <c r="H3" s="5">
        <v>81</v>
      </c>
      <c r="I3" s="5">
        <f t="shared" ref="I3:I6" si="0">IF(H3="","",(IF($C$20&lt;25%,"N/A",IF(H3&lt;=($D$20+$B$20),H3,"Descartado"))))</f>
        <v>81</v>
      </c>
    </row>
    <row r="4" spans="1:9" x14ac:dyDescent="0.2">
      <c r="A4" s="65"/>
      <c r="B4" s="71"/>
      <c r="C4" s="72"/>
      <c r="D4" s="73"/>
      <c r="E4" s="80"/>
      <c r="F4" s="80"/>
      <c r="G4" s="4" t="s">
        <v>181</v>
      </c>
      <c r="H4" s="5">
        <v>23.18</v>
      </c>
      <c r="I4" s="5">
        <f t="shared" si="0"/>
        <v>23.18</v>
      </c>
    </row>
    <row r="5" spans="1:9" x14ac:dyDescent="0.2">
      <c r="A5" s="65"/>
      <c r="B5" s="71"/>
      <c r="C5" s="72"/>
      <c r="D5" s="73"/>
      <c r="E5" s="80"/>
      <c r="F5" s="80"/>
      <c r="G5" s="4" t="s">
        <v>193</v>
      </c>
      <c r="H5" s="5">
        <v>66</v>
      </c>
      <c r="I5" s="5">
        <f t="shared" si="0"/>
        <v>66</v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ref="I7:I17" si="1">IF(H7="","",(IF($C$20&lt;25%,"N/A",IF(H7&lt;=($D$20+$B$20),H7,"Descartado"))))</f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1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1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1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1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1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1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1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1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1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30.004735181856425</v>
      </c>
      <c r="C20" s="18">
        <f>IF(H23&lt;2,"N/A",(B20/D20))</f>
        <v>0.52893527762116155</v>
      </c>
      <c r="D20" s="19">
        <f>AVERAGE(H3:H17)</f>
        <v>56.726666666666667</v>
      </c>
      <c r="E20" s="20">
        <f>IF(H23&lt;2,"N/A",(IF(C20&lt;=25%,"N/A",AVERAGE(I3:I17))))</f>
        <v>56.726666666666667</v>
      </c>
      <c r="F20" s="19">
        <f>MEDIAN(H3:H17)</f>
        <v>66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56.726666666666667</v>
      </c>
      <c r="E22" s="83"/>
    </row>
    <row r="23" spans="1:9" x14ac:dyDescent="0.2">
      <c r="B23" s="82" t="s">
        <v>11</v>
      </c>
      <c r="C23" s="82"/>
      <c r="D23" s="83">
        <f>ROUND(D22,2)*F3</f>
        <v>34038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52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133</v>
      </c>
      <c r="C3" s="69"/>
      <c r="D3" s="70"/>
      <c r="E3" s="80" t="s">
        <v>132</v>
      </c>
      <c r="F3" s="81">
        <v>15000</v>
      </c>
      <c r="G3" s="4" t="s">
        <v>172</v>
      </c>
      <c r="H3" s="5">
        <v>2.57</v>
      </c>
      <c r="I3" s="5" t="str">
        <f>IF(H3="","",(IF($C$20&lt;25%,"N/A",IF(H3&lt;=($D$20+$B$20),H3,"Descartado"))))</f>
        <v>N/A</v>
      </c>
    </row>
    <row r="4" spans="1:9" x14ac:dyDescent="0.2">
      <c r="A4" s="65"/>
      <c r="B4" s="71"/>
      <c r="C4" s="72"/>
      <c r="D4" s="73"/>
      <c r="E4" s="80"/>
      <c r="F4" s="80"/>
      <c r="G4" s="4" t="s">
        <v>173</v>
      </c>
      <c r="H4" s="5">
        <v>2.57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65"/>
      <c r="B5" s="71"/>
      <c r="C5" s="72"/>
      <c r="D5" s="73"/>
      <c r="E5" s="80"/>
      <c r="F5" s="80"/>
      <c r="G5" s="4" t="s">
        <v>174</v>
      </c>
      <c r="H5" s="5">
        <v>3.32</v>
      </c>
      <c r="I5" s="5" t="str">
        <f t="shared" si="0"/>
        <v>N/A</v>
      </c>
    </row>
    <row r="6" spans="1:9" x14ac:dyDescent="0.2">
      <c r="A6" s="65"/>
      <c r="B6" s="71"/>
      <c r="C6" s="72"/>
      <c r="D6" s="73"/>
      <c r="E6" s="80"/>
      <c r="F6" s="80"/>
      <c r="G6" s="4" t="s">
        <v>175</v>
      </c>
      <c r="H6" s="5">
        <v>3.71</v>
      </c>
      <c r="I6" s="5" t="str">
        <f t="shared" si="0"/>
        <v>N/A</v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0.56835288333921874</v>
      </c>
      <c r="C20" s="18">
        <f>IF(H23&lt;2,"N/A",(B20/D20))</f>
        <v>0.18680456313532254</v>
      </c>
      <c r="D20" s="19">
        <f>AVERAGE(H3:H17)</f>
        <v>3.0424999999999995</v>
      </c>
      <c r="E20" s="20" t="str">
        <f>IF(H23&lt;2,"N/A",(IF(C20&lt;=25%,"N/A",AVERAGE(I3:I17))))</f>
        <v>N/A</v>
      </c>
      <c r="F20" s="19">
        <f>MEDIAN(H3:H17)</f>
        <v>2.9449999999999998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3.0424999999999995</v>
      </c>
      <c r="E22" s="83"/>
    </row>
    <row r="23" spans="1:9" x14ac:dyDescent="0.2">
      <c r="B23" s="82" t="s">
        <v>11</v>
      </c>
      <c r="C23" s="82"/>
      <c r="D23" s="83">
        <f>ROUND(D22,2)*F3</f>
        <v>45600</v>
      </c>
      <c r="E23" s="83"/>
      <c r="G23" s="36" t="s">
        <v>42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53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131</v>
      </c>
      <c r="C3" s="69"/>
      <c r="D3" s="70"/>
      <c r="E3" s="80" t="s">
        <v>74</v>
      </c>
      <c r="F3" s="81">
        <v>1250</v>
      </c>
      <c r="G3" s="4" t="s">
        <v>134</v>
      </c>
      <c r="H3" s="5">
        <v>28.75</v>
      </c>
      <c r="I3" s="5">
        <f>IF(H3="","",(IF($C$20&lt;25%,"N/A",IF(H3&lt;=($D$20+$B$20),H3,"Descartado"))))</f>
        <v>28.75</v>
      </c>
    </row>
    <row r="4" spans="1:9" x14ac:dyDescent="0.2">
      <c r="A4" s="65"/>
      <c r="B4" s="71"/>
      <c r="C4" s="72"/>
      <c r="D4" s="73"/>
      <c r="E4" s="80"/>
      <c r="F4" s="80"/>
      <c r="G4" s="4" t="s">
        <v>210</v>
      </c>
      <c r="H4" s="5">
        <v>32.42</v>
      </c>
      <c r="I4" s="5">
        <f t="shared" ref="I4:I17" si="0">IF(H4="","",(IF($C$20&lt;25%,"N/A",IF(H4&lt;=($D$20+$B$20),H4,"Descartado"))))</f>
        <v>32.42</v>
      </c>
    </row>
    <row r="5" spans="1:9" x14ac:dyDescent="0.2">
      <c r="A5" s="65"/>
      <c r="B5" s="71"/>
      <c r="C5" s="72"/>
      <c r="D5" s="73"/>
      <c r="E5" s="80"/>
      <c r="F5" s="80"/>
      <c r="G5" s="4" t="s">
        <v>136</v>
      </c>
      <c r="H5" s="5">
        <v>14.99</v>
      </c>
      <c r="I5" s="5">
        <f t="shared" si="0"/>
        <v>14.99</v>
      </c>
    </row>
    <row r="6" spans="1:9" x14ac:dyDescent="0.2">
      <c r="A6" s="65"/>
      <c r="B6" s="71"/>
      <c r="C6" s="72"/>
      <c r="D6" s="73"/>
      <c r="E6" s="80"/>
      <c r="F6" s="80"/>
      <c r="G6" s="4" t="s">
        <v>211</v>
      </c>
      <c r="H6" s="5">
        <v>30.9</v>
      </c>
      <c r="I6" s="5">
        <f t="shared" si="0"/>
        <v>30.9</v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7.9930824258646789</v>
      </c>
      <c r="C20" s="18">
        <f>IF(H23&lt;2,"N/A",(B20/D20))</f>
        <v>0.2986393583360612</v>
      </c>
      <c r="D20" s="19">
        <f>AVERAGE(H3:H17)</f>
        <v>26.765000000000001</v>
      </c>
      <c r="E20" s="20">
        <f>IF(H23&lt;2,"N/A",(IF(C20&lt;=25%,"N/A",AVERAGE(I3:I17))))</f>
        <v>26.765000000000001</v>
      </c>
      <c r="F20" s="19">
        <f>MEDIAN(H3:H17)</f>
        <v>29.824999999999999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26.765000000000001</v>
      </c>
      <c r="E22" s="83"/>
    </row>
    <row r="23" spans="1:9" x14ac:dyDescent="0.2">
      <c r="B23" s="82" t="s">
        <v>11</v>
      </c>
      <c r="C23" s="82"/>
      <c r="D23" s="83">
        <f>ROUND(D22,2)*F3</f>
        <v>33462.5</v>
      </c>
      <c r="E23" s="83"/>
      <c r="G23" s="36" t="s">
        <v>42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54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212</v>
      </c>
      <c r="C3" s="69"/>
      <c r="D3" s="70"/>
      <c r="E3" s="80" t="s">
        <v>207</v>
      </c>
      <c r="F3" s="84">
        <v>3500</v>
      </c>
      <c r="G3" s="4" t="s">
        <v>127</v>
      </c>
      <c r="H3" s="5">
        <v>4.32</v>
      </c>
      <c r="I3" s="5" t="str">
        <f>IF(H3="","",(IF($C$20&lt;25%,"N/A",IF(H3&lt;=($D$20+$B$20),H3,"Descartado"))))</f>
        <v>N/A</v>
      </c>
    </row>
    <row r="4" spans="1:9" x14ac:dyDescent="0.2">
      <c r="A4" s="65"/>
      <c r="B4" s="71"/>
      <c r="C4" s="72"/>
      <c r="D4" s="73"/>
      <c r="E4" s="80"/>
      <c r="F4" s="80"/>
      <c r="G4" s="4" t="s">
        <v>128</v>
      </c>
      <c r="H4" s="5">
        <v>4.58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65"/>
      <c r="B5" s="71"/>
      <c r="C5" s="72"/>
      <c r="D5" s="73"/>
      <c r="E5" s="80"/>
      <c r="F5" s="80"/>
      <c r="G5" s="4" t="s">
        <v>129</v>
      </c>
      <c r="H5" s="5">
        <v>3.98</v>
      </c>
      <c r="I5" s="5" t="str">
        <f t="shared" si="0"/>
        <v>N/A</v>
      </c>
    </row>
    <row r="6" spans="1:9" x14ac:dyDescent="0.2">
      <c r="A6" s="65"/>
      <c r="B6" s="71"/>
      <c r="C6" s="72"/>
      <c r="D6" s="73"/>
      <c r="E6" s="80"/>
      <c r="F6" s="80"/>
      <c r="G6" s="4" t="s">
        <v>130</v>
      </c>
      <c r="H6" s="5">
        <v>4.1900000000000004</v>
      </c>
      <c r="I6" s="5" t="str">
        <f t="shared" si="0"/>
        <v>N/A</v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0.25104780421266387</v>
      </c>
      <c r="C20" s="18">
        <f>IF(H23&lt;2,"N/A",(B20/D20))</f>
        <v>5.8827839299979819E-2</v>
      </c>
      <c r="D20" s="19">
        <f>AVERAGE(H3:H17)</f>
        <v>4.2675000000000001</v>
      </c>
      <c r="E20" s="20" t="str">
        <f>IF(H23&lt;2,"N/A",(IF(C20&lt;=25%,"N/A",AVERAGE(I3:I17))))</f>
        <v>N/A</v>
      </c>
      <c r="F20" s="19">
        <f>MEDIAN(H3:H17)</f>
        <v>4.2550000000000008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4.2675000000000001</v>
      </c>
      <c r="E22" s="83"/>
    </row>
    <row r="23" spans="1:9" x14ac:dyDescent="0.2">
      <c r="B23" s="82" t="s">
        <v>11</v>
      </c>
      <c r="C23" s="82"/>
      <c r="D23" s="83">
        <f>ROUND(D22,2)*F3</f>
        <v>14944.999999999998</v>
      </c>
      <c r="E23" s="83"/>
      <c r="G23" s="36" t="s">
        <v>42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55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x14ac:dyDescent="0.2">
      <c r="A3" s="65"/>
      <c r="B3" s="68" t="s">
        <v>125</v>
      </c>
      <c r="C3" s="69"/>
      <c r="D3" s="70"/>
      <c r="E3" s="80" t="s">
        <v>74</v>
      </c>
      <c r="F3" s="81">
        <v>1500</v>
      </c>
      <c r="G3" s="4" t="s">
        <v>126</v>
      </c>
      <c r="H3" s="5">
        <v>16.899999999999999</v>
      </c>
      <c r="I3" s="5">
        <f t="shared" ref="I3:I17" si="0">IF(H3="","",(IF($C$20&lt;25%,"N/A",IF(H3&lt;=($D$20+$B$20),H3,"Descartado"))))</f>
        <v>16.899999999999999</v>
      </c>
    </row>
    <row r="4" spans="1:9" x14ac:dyDescent="0.2">
      <c r="A4" s="65"/>
      <c r="B4" s="71"/>
      <c r="C4" s="72"/>
      <c r="D4" s="73"/>
      <c r="E4" s="80"/>
      <c r="F4" s="80"/>
      <c r="G4" s="4" t="s">
        <v>104</v>
      </c>
      <c r="H4" s="5">
        <v>22.33</v>
      </c>
      <c r="I4" s="5">
        <f t="shared" si="0"/>
        <v>22.33</v>
      </c>
    </row>
    <row r="5" spans="1:9" x14ac:dyDescent="0.2">
      <c r="A5" s="65"/>
      <c r="B5" s="71"/>
      <c r="C5" s="72"/>
      <c r="D5" s="73"/>
      <c r="E5" s="80"/>
      <c r="F5" s="80"/>
      <c r="G5" s="4" t="s">
        <v>197</v>
      </c>
      <c r="H5" s="5">
        <v>31.62</v>
      </c>
      <c r="I5" s="5">
        <f t="shared" si="0"/>
        <v>31.62</v>
      </c>
    </row>
    <row r="6" spans="1:9" x14ac:dyDescent="0.2">
      <c r="A6" s="65"/>
      <c r="B6" s="71"/>
      <c r="C6" s="72"/>
      <c r="D6" s="73"/>
      <c r="E6" s="80"/>
      <c r="F6" s="80"/>
      <c r="G6" s="4" t="s">
        <v>198</v>
      </c>
      <c r="H6" s="5">
        <v>45.65</v>
      </c>
      <c r="I6" s="5" t="str">
        <f t="shared" si="0"/>
        <v>Descartado</v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12.582041434785792</v>
      </c>
      <c r="C20" s="18">
        <f>IF(H23&lt;2,"N/A",(B20/D20))</f>
        <v>0.43200142265358943</v>
      </c>
      <c r="D20" s="19">
        <f>AVERAGE(H3:H17)</f>
        <v>29.125</v>
      </c>
      <c r="E20" s="20">
        <f>IF(H23&lt;2,"N/A",(IF(C20&lt;=25%,"N/A",AVERAGE(I3:I17))))</f>
        <v>23.616666666666664</v>
      </c>
      <c r="F20" s="19">
        <f>MEDIAN(H3:H17)</f>
        <v>26.975000000000001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23.616666666666664</v>
      </c>
      <c r="E22" s="83"/>
    </row>
    <row r="23" spans="1:9" x14ac:dyDescent="0.2">
      <c r="B23" s="82" t="s">
        <v>11</v>
      </c>
      <c r="C23" s="82"/>
      <c r="D23" s="83">
        <f>ROUND(D22,2)*F3</f>
        <v>35430</v>
      </c>
      <c r="E23" s="83"/>
      <c r="G23" s="36" t="s">
        <v>42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4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56</v>
      </c>
      <c r="B2" s="65" t="s">
        <v>1</v>
      </c>
      <c r="C2" s="66"/>
      <c r="D2" s="67"/>
      <c r="E2" s="41"/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213</v>
      </c>
      <c r="C3" s="69"/>
      <c r="D3" s="70"/>
      <c r="E3" s="80" t="s">
        <v>10</v>
      </c>
      <c r="F3" s="84">
        <v>600</v>
      </c>
      <c r="G3" s="4" t="s">
        <v>168</v>
      </c>
      <c r="H3" s="5">
        <v>5.16</v>
      </c>
      <c r="I3" s="5">
        <f>IF(H3="","",(IF($C$20&lt;25%,"N/A",IF(H3&lt;=($D$20+$B$20),H3,"Descartado"))))</f>
        <v>5.16</v>
      </c>
    </row>
    <row r="4" spans="1:9" x14ac:dyDescent="0.2">
      <c r="A4" s="65"/>
      <c r="B4" s="71"/>
      <c r="C4" s="72"/>
      <c r="D4" s="73"/>
      <c r="E4" s="80"/>
      <c r="F4" s="80"/>
      <c r="G4" s="4" t="s">
        <v>169</v>
      </c>
      <c r="H4" s="5">
        <v>5.17</v>
      </c>
      <c r="I4" s="5">
        <f t="shared" ref="I4:I17" si="0">IF(H4="","",(IF($C$20&lt;25%,"N/A",IF(H4&lt;=($D$20+$B$20),H4,"Descartado"))))</f>
        <v>5.17</v>
      </c>
    </row>
    <row r="5" spans="1:9" x14ac:dyDescent="0.2">
      <c r="A5" s="65"/>
      <c r="B5" s="71"/>
      <c r="C5" s="72"/>
      <c r="D5" s="73"/>
      <c r="E5" s="80"/>
      <c r="F5" s="80"/>
      <c r="G5" s="4" t="s">
        <v>195</v>
      </c>
      <c r="H5" s="5">
        <v>11.5</v>
      </c>
      <c r="I5" s="5" t="str">
        <f t="shared" si="0"/>
        <v>Descartado</v>
      </c>
    </row>
    <row r="6" spans="1:9" x14ac:dyDescent="0.2">
      <c r="A6" s="65"/>
      <c r="B6" s="71"/>
      <c r="C6" s="72"/>
      <c r="D6" s="73"/>
      <c r="E6" s="80"/>
      <c r="F6" s="80"/>
      <c r="G6" s="4" t="s">
        <v>194</v>
      </c>
      <c r="H6" s="5">
        <v>9.3190000000000008</v>
      </c>
      <c r="I6" s="5">
        <f t="shared" si="0"/>
        <v>9.3190000000000008</v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>IF(H10="","",(IF($C$20&lt;25%,"N/A",IF(H10&lt;=($D$20+$B$20),H10,"Descartado"))))</f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>IF(H11="","",(IF($C$20&lt;25%,"N/A",IF(H11&lt;=($D$20+$B$20),H11,"Descartado"))))</f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>IF(H12="","",(IF($C$20&lt;25%,"N/A",IF(H12&lt;=($D$20+$B$20),H12,"Descartado"))))</f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>IF(H13="","",(IF($C$20&lt;25%,"N/A",IF(H13&lt;=($D$20+$B$20),H13,"Descartado"))))</f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3.1561163239018928</v>
      </c>
      <c r="C20" s="18">
        <f>IF(H23&lt;2,"N/A",(B20/D20))</f>
        <v>0.40529279577538829</v>
      </c>
      <c r="D20" s="19">
        <f>AVERAGE(H3:H17)</f>
        <v>7.7872500000000002</v>
      </c>
      <c r="E20" s="20">
        <f>IF(H23&lt;2,"N/A",(IF(C20&lt;=25%,"N/A",AVERAGE(I3:I17))))</f>
        <v>6.549666666666667</v>
      </c>
      <c r="F20" s="19">
        <f>MEDIAN(H3:H17)</f>
        <v>7.2445000000000004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6.549666666666667</v>
      </c>
      <c r="E22" s="83"/>
    </row>
    <row r="23" spans="1:9" x14ac:dyDescent="0.2">
      <c r="B23" s="82" t="s">
        <v>11</v>
      </c>
      <c r="C23" s="82"/>
      <c r="D23" s="83">
        <f>ROUND(D22,2)*F3</f>
        <v>3930</v>
      </c>
      <c r="E23" s="83"/>
      <c r="G23" s="36" t="s">
        <v>42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57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122</v>
      </c>
      <c r="C3" s="69"/>
      <c r="D3" s="70"/>
      <c r="E3" s="80" t="s">
        <v>10</v>
      </c>
      <c r="F3" s="84">
        <v>120</v>
      </c>
      <c r="G3" s="4" t="s">
        <v>104</v>
      </c>
      <c r="H3" s="5">
        <v>14.9</v>
      </c>
      <c r="I3" s="5">
        <f>IF(H3="","",(IF($C$20&lt;25%,"N/A",IF(H3&lt;=($D$20+$B$20),H3,"Descartado"))))</f>
        <v>14.9</v>
      </c>
    </row>
    <row r="4" spans="1:9" x14ac:dyDescent="0.2">
      <c r="A4" s="65"/>
      <c r="B4" s="71"/>
      <c r="C4" s="72"/>
      <c r="D4" s="73"/>
      <c r="E4" s="80"/>
      <c r="F4" s="80"/>
      <c r="G4" s="4" t="s">
        <v>196</v>
      </c>
      <c r="H4" s="5">
        <v>28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65"/>
      <c r="B5" s="71"/>
      <c r="C5" s="72"/>
      <c r="D5" s="73"/>
      <c r="E5" s="80"/>
      <c r="F5" s="80"/>
      <c r="G5" s="4" t="s">
        <v>205</v>
      </c>
      <c r="H5" s="5">
        <v>13.49</v>
      </c>
      <c r="I5" s="5">
        <f t="shared" si="0"/>
        <v>13.49</v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8.0014394538316207</v>
      </c>
      <c r="C20" s="18">
        <f>IF(H23&lt;2,"N/A",(B20/D20))</f>
        <v>0.42568395746577165</v>
      </c>
      <c r="D20" s="19">
        <f>AVERAGE(H3:H17)</f>
        <v>18.796666666666667</v>
      </c>
      <c r="E20" s="20">
        <f>IF(H23&lt;2,"N/A",(IF(C20&lt;=25%,"N/A",AVERAGE(I3:I17))))</f>
        <v>14.195</v>
      </c>
      <c r="F20" s="19">
        <f>MEDIAN(H3:H17)</f>
        <v>14.9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14.195</v>
      </c>
      <c r="E22" s="83"/>
    </row>
    <row r="23" spans="1:9" x14ac:dyDescent="0.2">
      <c r="B23" s="82" t="s">
        <v>11</v>
      </c>
      <c r="C23" s="82"/>
      <c r="D23" s="83">
        <f>ROUND(D22,2)*F3</f>
        <v>1704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58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214</v>
      </c>
      <c r="C3" s="69"/>
      <c r="D3" s="70"/>
      <c r="E3" s="80" t="s">
        <v>10</v>
      </c>
      <c r="F3" s="84">
        <v>45</v>
      </c>
      <c r="G3" s="5" t="s">
        <v>185</v>
      </c>
      <c r="H3" s="5">
        <v>396.64</v>
      </c>
      <c r="I3" s="5" t="str">
        <f>IF(H3="","",(IF($C$20&lt;25%,"N/A",IF(H3&lt;=($D$20+$B$20),H3,"Descartado"))))</f>
        <v>Descartado</v>
      </c>
    </row>
    <row r="4" spans="1:9" x14ac:dyDescent="0.2">
      <c r="A4" s="65"/>
      <c r="B4" s="71"/>
      <c r="C4" s="72"/>
      <c r="D4" s="73"/>
      <c r="E4" s="80"/>
      <c r="F4" s="80"/>
      <c r="G4" s="5" t="s">
        <v>186</v>
      </c>
      <c r="H4" s="5">
        <v>278.3</v>
      </c>
      <c r="I4" s="5">
        <f t="shared" ref="I4:I17" si="0">IF(H4="","",(IF($C$20&lt;25%,"N/A",IF(H4&lt;=($D$20+$B$20),H4,"Descartado"))))</f>
        <v>278.3</v>
      </c>
    </row>
    <row r="5" spans="1:9" x14ac:dyDescent="0.2">
      <c r="A5" s="65"/>
      <c r="B5" s="71"/>
      <c r="C5" s="72"/>
      <c r="D5" s="73"/>
      <c r="E5" s="80"/>
      <c r="F5" s="80"/>
      <c r="G5" s="5" t="s">
        <v>199</v>
      </c>
      <c r="H5" s="5">
        <v>228.02</v>
      </c>
      <c r="I5" s="5">
        <f t="shared" si="0"/>
        <v>228.02</v>
      </c>
    </row>
    <row r="6" spans="1:9" x14ac:dyDescent="0.2">
      <c r="A6" s="65"/>
      <c r="B6" s="71"/>
      <c r="C6" s="72"/>
      <c r="D6" s="73"/>
      <c r="E6" s="80"/>
      <c r="F6" s="80"/>
      <c r="G6" s="5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5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5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5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5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86.568988288724412</v>
      </c>
      <c r="C20" s="18">
        <f>IF(H23&lt;2,"N/A",(B20/D20))</f>
        <v>0.28761735277993844</v>
      </c>
      <c r="D20" s="19">
        <f>AVERAGE(H3:H17)</f>
        <v>300.98666666666668</v>
      </c>
      <c r="E20" s="20">
        <f>IF(H23&lt;2,"N/A",(IF(C20&lt;=25%,"N/A",AVERAGE(I3:I17))))</f>
        <v>253.16000000000003</v>
      </c>
      <c r="F20" s="19">
        <f>MEDIAN(H3:H17)</f>
        <v>278.3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253.16000000000003</v>
      </c>
      <c r="E22" s="83"/>
    </row>
    <row r="23" spans="1:9" x14ac:dyDescent="0.2">
      <c r="B23" s="82" t="s">
        <v>11</v>
      </c>
      <c r="C23" s="82"/>
      <c r="D23" s="83">
        <f>ROUND(D22,2)*F3</f>
        <v>11392.2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59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215</v>
      </c>
      <c r="C3" s="69"/>
      <c r="D3" s="70"/>
      <c r="E3" s="80" t="s">
        <v>10</v>
      </c>
      <c r="F3" s="84">
        <v>4</v>
      </c>
      <c r="G3" s="4" t="s">
        <v>105</v>
      </c>
      <c r="H3" s="5">
        <v>95.6</v>
      </c>
      <c r="I3" s="5">
        <f>IF(H3="","",(IF($C$20&lt;25%,"N/A",IF(H3&lt;=($D$20+$B$20),H3,"Descartado"))))</f>
        <v>95.6</v>
      </c>
    </row>
    <row r="4" spans="1:9" x14ac:dyDescent="0.2">
      <c r="A4" s="65"/>
      <c r="B4" s="71"/>
      <c r="C4" s="72"/>
      <c r="D4" s="73"/>
      <c r="E4" s="80"/>
      <c r="F4" s="80"/>
      <c r="G4" s="4" t="s">
        <v>104</v>
      </c>
      <c r="H4" s="5">
        <v>162.84</v>
      </c>
      <c r="I4" s="5">
        <f t="shared" ref="I4:I17" si="0">IF(H4="","",(IF($C$20&lt;25%,"N/A",IF(H4&lt;=($D$20+$B$20),H4,"Descartado"))))</f>
        <v>162.84</v>
      </c>
    </row>
    <row r="5" spans="1:9" x14ac:dyDescent="0.2">
      <c r="A5" s="65"/>
      <c r="B5" s="71"/>
      <c r="C5" s="72"/>
      <c r="D5" s="73"/>
      <c r="E5" s="80"/>
      <c r="F5" s="80"/>
      <c r="G5" s="4"/>
      <c r="H5" s="5"/>
      <c r="I5" s="5" t="str">
        <f t="shared" si="0"/>
        <v/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47.545859966983471</v>
      </c>
      <c r="C20" s="18">
        <f>IF(H23&lt;2,"N/A",(B20/D20))</f>
        <v>0.36794505468954863</v>
      </c>
      <c r="D20" s="19">
        <f>AVERAGE(H3:H17)</f>
        <v>129.22</v>
      </c>
      <c r="E20" s="20">
        <f>IF(H23&lt;2,"N/A",(IF(C20&lt;=25%,"N/A",AVERAGE(I3:I17))))</f>
        <v>129.22</v>
      </c>
      <c r="F20" s="19">
        <f>MEDIAN(H3:H17)</f>
        <v>129.22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129.22</v>
      </c>
      <c r="E22" s="83"/>
    </row>
    <row r="23" spans="1:9" x14ac:dyDescent="0.2">
      <c r="B23" s="82" t="s">
        <v>11</v>
      </c>
      <c r="C23" s="82"/>
      <c r="D23" s="83">
        <f>ROUND(D22,2)*F3</f>
        <v>516.88</v>
      </c>
      <c r="E23" s="83"/>
      <c r="G23" s="36" t="s">
        <v>42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13</v>
      </c>
      <c r="B2" s="65" t="s">
        <v>1</v>
      </c>
      <c r="C2" s="66"/>
      <c r="D2" s="67"/>
      <c r="E2" s="2" t="s">
        <v>2</v>
      </c>
      <c r="F2" s="2" t="s">
        <v>3</v>
      </c>
      <c r="G2" s="2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248</v>
      </c>
      <c r="C3" s="69"/>
      <c r="D3" s="70"/>
      <c r="E3" s="80" t="s">
        <v>10</v>
      </c>
      <c r="F3" s="84">
        <v>200</v>
      </c>
      <c r="G3" s="4" t="s">
        <v>158</v>
      </c>
      <c r="H3" s="5">
        <v>49.9</v>
      </c>
      <c r="I3" s="5">
        <f>IF(H3="","",(IF($C$20&lt;25%,"N/A",IF(H3&lt;=($D$20+$B$20),H3,"Descartado"))))</f>
        <v>49.9</v>
      </c>
    </row>
    <row r="4" spans="1:9" x14ac:dyDescent="0.2">
      <c r="A4" s="65"/>
      <c r="B4" s="71"/>
      <c r="C4" s="72"/>
      <c r="D4" s="73"/>
      <c r="E4" s="80"/>
      <c r="F4" s="80"/>
      <c r="G4" s="4" t="s">
        <v>159</v>
      </c>
      <c r="H4" s="5">
        <v>97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65"/>
      <c r="B5" s="71"/>
      <c r="C5" s="72"/>
      <c r="D5" s="73"/>
      <c r="E5" s="80"/>
      <c r="F5" s="80"/>
      <c r="G5" s="4" t="s">
        <v>108</v>
      </c>
      <c r="H5" s="5">
        <v>53.5</v>
      </c>
      <c r="I5" s="5">
        <f t="shared" si="0"/>
        <v>53.5</v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26.215834909458817</v>
      </c>
      <c r="C20" s="18">
        <f>IF(H23&lt;2,"N/A",(B20/D20))</f>
        <v>0.39245261840507212</v>
      </c>
      <c r="D20" s="19">
        <f>AVERAGE(H3:H17)</f>
        <v>66.8</v>
      </c>
      <c r="E20" s="20">
        <f>IF(H23&lt;2,"N/A",(IF(C20&lt;=25%,"N/A",AVERAGE(I3:I17))))</f>
        <v>51.7</v>
      </c>
      <c r="F20" s="19">
        <f>MEDIAN(H3:H17)</f>
        <v>53.5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51.7</v>
      </c>
      <c r="E22" s="83"/>
    </row>
    <row r="23" spans="1:9" x14ac:dyDescent="0.2">
      <c r="B23" s="82" t="s">
        <v>11</v>
      </c>
      <c r="C23" s="82"/>
      <c r="D23" s="83">
        <f>ROUND(D22,2)*F3</f>
        <v>10340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60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216</v>
      </c>
      <c r="C3" s="69"/>
      <c r="D3" s="70"/>
      <c r="E3" s="80" t="s">
        <v>10</v>
      </c>
      <c r="F3" s="84">
        <v>60</v>
      </c>
      <c r="G3" s="4" t="s">
        <v>123</v>
      </c>
      <c r="H3" s="5">
        <v>10.1</v>
      </c>
      <c r="I3" s="5">
        <f>IF(H3="","",(IF($C$20&lt;25%,"N/A",IF(H3&lt;=($D$20+$B$20),H3,"Descartado"))))</f>
        <v>10.1</v>
      </c>
    </row>
    <row r="4" spans="1:9" x14ac:dyDescent="0.2">
      <c r="A4" s="65"/>
      <c r="B4" s="71"/>
      <c r="C4" s="72"/>
      <c r="D4" s="73"/>
      <c r="E4" s="80"/>
      <c r="F4" s="80"/>
      <c r="G4" s="4" t="s">
        <v>124</v>
      </c>
      <c r="H4" s="5">
        <v>15.59</v>
      </c>
      <c r="I4" s="5">
        <f t="shared" ref="I4:I17" si="0">IF(H4="","",(IF($C$20&lt;25%,"N/A",IF(H4&lt;=($D$20+$B$20),H4,"Descartado"))))</f>
        <v>15.59</v>
      </c>
    </row>
    <row r="5" spans="1:9" x14ac:dyDescent="0.2">
      <c r="A5" s="65"/>
      <c r="B5" s="71"/>
      <c r="C5" s="72"/>
      <c r="D5" s="73"/>
      <c r="E5" s="80"/>
      <c r="F5" s="80"/>
      <c r="G5" s="4" t="s">
        <v>104</v>
      </c>
      <c r="H5" s="5">
        <v>32.159999999999997</v>
      </c>
      <c r="I5" s="5" t="str">
        <f t="shared" si="0"/>
        <v>Descartado</v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 t="s">
        <v>217</v>
      </c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11.484399563465789</v>
      </c>
      <c r="C20" s="18">
        <f>IF(H23&lt;2,"N/A",(B20/D20))</f>
        <v>0.59556091081067197</v>
      </c>
      <c r="D20" s="19">
        <f>AVERAGE(H3:H17)</f>
        <v>19.283333333333331</v>
      </c>
      <c r="E20" s="20">
        <f>IF(H23&lt;2,"N/A",(IF(C20&lt;=25%,"N/A",AVERAGE(I3:I17))))</f>
        <v>12.844999999999999</v>
      </c>
      <c r="F20" s="19">
        <f>MEDIAN(H3:H17)</f>
        <v>15.59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12.844999999999999</v>
      </c>
      <c r="E22" s="83"/>
    </row>
    <row r="23" spans="1:9" x14ac:dyDescent="0.2">
      <c r="B23" s="82" t="s">
        <v>11</v>
      </c>
      <c r="C23" s="82"/>
      <c r="D23" s="83">
        <f>ROUND(D22,2)*F3</f>
        <v>771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61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120</v>
      </c>
      <c r="C3" s="69"/>
      <c r="D3" s="70"/>
      <c r="E3" s="80" t="s">
        <v>10</v>
      </c>
      <c r="F3" s="84">
        <v>10</v>
      </c>
      <c r="G3" s="4" t="s">
        <v>121</v>
      </c>
      <c r="H3" s="5">
        <v>9.99</v>
      </c>
      <c r="I3" s="5">
        <f>IF(H3="","",(IF($C$20&lt;25%,"N/A",IF(H3&lt;=($D$20+$B$20),H3,"Descartado"))))</f>
        <v>9.99</v>
      </c>
    </row>
    <row r="4" spans="1:9" x14ac:dyDescent="0.2">
      <c r="A4" s="65"/>
      <c r="B4" s="71"/>
      <c r="C4" s="72"/>
      <c r="D4" s="73"/>
      <c r="E4" s="80"/>
      <c r="F4" s="80"/>
      <c r="G4" s="4" t="s">
        <v>218</v>
      </c>
      <c r="H4" s="5">
        <v>13.8</v>
      </c>
      <c r="I4" s="5">
        <f t="shared" ref="I4:I17" si="0">IF(H4="","",(IF($C$20&lt;25%,"N/A",IF(H4&lt;=($D$20+$B$20),H4,"Descartado"))))</f>
        <v>13.8</v>
      </c>
    </row>
    <row r="5" spans="1:9" x14ac:dyDescent="0.2">
      <c r="A5" s="65"/>
      <c r="B5" s="71"/>
      <c r="C5" s="72"/>
      <c r="D5" s="73"/>
      <c r="E5" s="80"/>
      <c r="F5" s="80"/>
      <c r="G5" s="4" t="s">
        <v>107</v>
      </c>
      <c r="H5" s="5">
        <v>21.48</v>
      </c>
      <c r="I5" s="5" t="str">
        <f t="shared" si="0"/>
        <v>Descartado</v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5.8526148002410014</v>
      </c>
      <c r="C20" s="18">
        <f>IF(H23&lt;2,"N/A",(B20/D20))</f>
        <v>0.3878472365964879</v>
      </c>
      <c r="D20" s="19">
        <f>AVERAGE(H3:H17)</f>
        <v>15.089999999999998</v>
      </c>
      <c r="E20" s="20">
        <f>IF(H23&lt;2,"N/A",(IF(C20&lt;=25%,"N/A",AVERAGE(I3:I17))))</f>
        <v>11.895</v>
      </c>
      <c r="F20" s="19">
        <f>MEDIAN(H3:H17)</f>
        <v>13.8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11.895</v>
      </c>
      <c r="E22" s="83"/>
    </row>
    <row r="23" spans="1:9" x14ac:dyDescent="0.2">
      <c r="B23" s="82" t="s">
        <v>11</v>
      </c>
      <c r="C23" s="82"/>
      <c r="D23" s="83">
        <f>ROUND(D22,2)*F3</f>
        <v>119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62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114</v>
      </c>
      <c r="C3" s="69"/>
      <c r="D3" s="70"/>
      <c r="E3" s="80" t="s">
        <v>10</v>
      </c>
      <c r="F3" s="84">
        <v>36</v>
      </c>
      <c r="G3" s="4" t="s">
        <v>104</v>
      </c>
      <c r="H3" s="5">
        <v>32.9</v>
      </c>
      <c r="I3" s="5" t="str">
        <f>IF(H3="","",(IF($C$20&lt;25%,"N/A",IF(H3&lt;=($D$20+$B$20),H3,"Descartado"))))</f>
        <v>N/A</v>
      </c>
    </row>
    <row r="4" spans="1:9" x14ac:dyDescent="0.2">
      <c r="A4" s="65"/>
      <c r="B4" s="71"/>
      <c r="C4" s="72"/>
      <c r="D4" s="73"/>
      <c r="E4" s="80"/>
      <c r="F4" s="80"/>
      <c r="G4" s="4" t="s">
        <v>219</v>
      </c>
      <c r="H4" s="5">
        <v>19.3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65"/>
      <c r="B5" s="71"/>
      <c r="C5" s="72"/>
      <c r="D5" s="73"/>
      <c r="E5" s="80"/>
      <c r="F5" s="80"/>
      <c r="G5" s="4" t="s">
        <v>107</v>
      </c>
      <c r="H5" s="5">
        <v>24.99</v>
      </c>
      <c r="I5" s="5" t="str">
        <f t="shared" si="0"/>
        <v>N/A</v>
      </c>
    </row>
    <row r="6" spans="1:9" x14ac:dyDescent="0.2">
      <c r="A6" s="65"/>
      <c r="B6" s="71"/>
      <c r="C6" s="72"/>
      <c r="D6" s="73"/>
      <c r="E6" s="80"/>
      <c r="F6" s="80"/>
      <c r="G6" s="4" t="s">
        <v>115</v>
      </c>
      <c r="H6" s="5">
        <v>27.5</v>
      </c>
      <c r="I6" s="5" t="str">
        <f t="shared" si="0"/>
        <v>N/A</v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5.6465645897896701</v>
      </c>
      <c r="C20" s="18">
        <f>IF(H23&lt;2,"N/A",(B20/D20))</f>
        <v>0.21574418148016697</v>
      </c>
      <c r="D20" s="19">
        <f>AVERAGE(H3:H17)</f>
        <v>26.172499999999999</v>
      </c>
      <c r="E20" s="20" t="str">
        <f>IF(H23&lt;2,"N/A",(IF(C20&lt;=25%,"N/A",AVERAGE(I3:I17))))</f>
        <v>N/A</v>
      </c>
      <c r="F20" s="19">
        <f>MEDIAN(H3:H17)</f>
        <v>26.244999999999997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26.172499999999999</v>
      </c>
      <c r="E22" s="83"/>
    </row>
    <row r="23" spans="1:9" x14ac:dyDescent="0.2">
      <c r="B23" s="82" t="s">
        <v>11</v>
      </c>
      <c r="C23" s="82"/>
      <c r="D23" s="83">
        <f>ROUND(D22,2)*F3</f>
        <v>942.12000000000012</v>
      </c>
      <c r="E23" s="83"/>
      <c r="G23" s="36" t="s">
        <v>42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9" sqref="G9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63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220</v>
      </c>
      <c r="C3" s="69"/>
      <c r="D3" s="70"/>
      <c r="E3" s="80" t="s">
        <v>10</v>
      </c>
      <c r="F3" s="84">
        <v>36</v>
      </c>
      <c r="G3" s="4" t="s">
        <v>177</v>
      </c>
      <c r="H3" s="5">
        <v>13.7</v>
      </c>
      <c r="I3" s="5">
        <f>IF(H3="","",(IF($C$20&lt;25%,"N/A",IF(H3&lt;=($D$20+$B$20),H3,"Descartado"))))</f>
        <v>13.7</v>
      </c>
    </row>
    <row r="4" spans="1:9" x14ac:dyDescent="0.2">
      <c r="A4" s="65"/>
      <c r="B4" s="71"/>
      <c r="C4" s="72"/>
      <c r="D4" s="73"/>
      <c r="E4" s="80"/>
      <c r="F4" s="80"/>
      <c r="G4" s="4" t="s">
        <v>256</v>
      </c>
      <c r="H4" s="5">
        <v>19.899999999999999</v>
      </c>
      <c r="I4" s="5">
        <f t="shared" ref="I4:I17" si="0">IF(H4="","",(IF($C$20&lt;25%,"N/A",IF(H4&lt;=($D$20+$B$20),H4,"Descartado"))))</f>
        <v>19.899999999999999</v>
      </c>
    </row>
    <row r="5" spans="1:9" x14ac:dyDescent="0.2">
      <c r="A5" s="65"/>
      <c r="B5" s="71"/>
      <c r="C5" s="72"/>
      <c r="D5" s="73"/>
      <c r="E5" s="80"/>
      <c r="F5" s="80"/>
      <c r="G5" s="4" t="s">
        <v>257</v>
      </c>
      <c r="H5" s="5">
        <v>13.28</v>
      </c>
      <c r="I5" s="5">
        <f t="shared" si="0"/>
        <v>13.28</v>
      </c>
    </row>
    <row r="6" spans="1:9" x14ac:dyDescent="0.2">
      <c r="A6" s="65"/>
      <c r="B6" s="71"/>
      <c r="C6" s="72"/>
      <c r="D6" s="73"/>
      <c r="E6" s="80"/>
      <c r="F6" s="80"/>
      <c r="G6" s="4" t="s">
        <v>258</v>
      </c>
      <c r="H6" s="5">
        <v>28.24</v>
      </c>
      <c r="I6" s="5" t="str">
        <f t="shared" si="0"/>
        <v>Descartado</v>
      </c>
    </row>
    <row r="7" spans="1:9" x14ac:dyDescent="0.2">
      <c r="A7" s="65"/>
      <c r="B7" s="71"/>
      <c r="C7" s="72"/>
      <c r="D7" s="73"/>
      <c r="E7" s="80"/>
      <c r="F7" s="80"/>
      <c r="G7" s="4" t="s">
        <v>259</v>
      </c>
      <c r="H7" s="5">
        <v>13.7</v>
      </c>
      <c r="I7" s="5">
        <f t="shared" si="0"/>
        <v>13.7</v>
      </c>
    </row>
    <row r="8" spans="1:9" x14ac:dyDescent="0.2">
      <c r="A8" s="65"/>
      <c r="B8" s="71"/>
      <c r="C8" s="72"/>
      <c r="D8" s="73"/>
      <c r="E8" s="80"/>
      <c r="F8" s="80"/>
      <c r="G8" s="4" t="s">
        <v>260</v>
      </c>
      <c r="H8" s="5">
        <v>17.899999999999999</v>
      </c>
      <c r="I8" s="5">
        <f t="shared" si="0"/>
        <v>17.899999999999999</v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5.7872780015017984</v>
      </c>
      <c r="C20" s="18">
        <f>IF(H23&lt;2,"N/A",(B20/D20))</f>
        <v>0.32537170173360935</v>
      </c>
      <c r="D20" s="19">
        <f>AVERAGE(H3:H17)</f>
        <v>17.786666666666665</v>
      </c>
      <c r="E20" s="20">
        <f>IF(H23&lt;2,"N/A",(IF(C20&lt;=25%,"N/A",AVERAGE(I3:I17))))</f>
        <v>15.695999999999998</v>
      </c>
      <c r="F20" s="19">
        <f>MEDIAN(H3:H17)</f>
        <v>15.799999999999999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15.695999999999998</v>
      </c>
      <c r="E22" s="83"/>
    </row>
    <row r="23" spans="1:9" x14ac:dyDescent="0.2">
      <c r="B23" s="82" t="s">
        <v>11</v>
      </c>
      <c r="C23" s="82"/>
      <c r="D23" s="83">
        <f>ROUND(D22,2)*F3</f>
        <v>565.19999999999993</v>
      </c>
      <c r="E23" s="83"/>
      <c r="G23" s="36" t="s">
        <v>42</v>
      </c>
      <c r="H23" s="37">
        <f>COUNT(H3:H17)</f>
        <v>6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64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85" t="s">
        <v>221</v>
      </c>
      <c r="C3" s="86"/>
      <c r="D3" s="87"/>
      <c r="E3" s="80" t="s">
        <v>10</v>
      </c>
      <c r="F3" s="84">
        <v>60</v>
      </c>
      <c r="G3" s="44" t="s">
        <v>104</v>
      </c>
      <c r="H3" s="5">
        <v>18.27</v>
      </c>
      <c r="I3" s="5">
        <f>IF(H3="","",(IF($C$20&lt;25%,"N/A",IF(H3&lt;=($D$20+$B$20),H3,"Descartado"))))</f>
        <v>18.27</v>
      </c>
    </row>
    <row r="4" spans="1:9" x14ac:dyDescent="0.2">
      <c r="A4" s="65"/>
      <c r="B4" s="88"/>
      <c r="C4" s="89"/>
      <c r="D4" s="90"/>
      <c r="E4" s="80"/>
      <c r="F4" s="80"/>
      <c r="G4" s="4" t="s">
        <v>107</v>
      </c>
      <c r="H4" s="5">
        <v>13.32</v>
      </c>
      <c r="I4" s="5">
        <f t="shared" ref="I4:I17" si="0">IF(H4="","",(IF($C$20&lt;25%,"N/A",IF(H4&lt;=($D$20+$B$20),H4,"Descartado"))))</f>
        <v>13.32</v>
      </c>
    </row>
    <row r="5" spans="1:9" x14ac:dyDescent="0.2">
      <c r="A5" s="65"/>
      <c r="B5" s="88"/>
      <c r="C5" s="89"/>
      <c r="D5" s="90"/>
      <c r="E5" s="80"/>
      <c r="F5" s="80"/>
      <c r="G5" s="4" t="s">
        <v>201</v>
      </c>
      <c r="H5" s="5">
        <v>24.99</v>
      </c>
      <c r="I5" s="5" t="str">
        <f t="shared" si="0"/>
        <v>Descartado</v>
      </c>
    </row>
    <row r="6" spans="1:9" x14ac:dyDescent="0.2">
      <c r="A6" s="65"/>
      <c r="B6" s="88"/>
      <c r="C6" s="89"/>
      <c r="D6" s="90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88"/>
      <c r="C7" s="89"/>
      <c r="D7" s="90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88"/>
      <c r="C8" s="89"/>
      <c r="D8" s="90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88"/>
      <c r="C9" s="89"/>
      <c r="D9" s="90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88"/>
      <c r="C10" s="89"/>
      <c r="D10" s="90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88"/>
      <c r="C11" s="89"/>
      <c r="D11" s="90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88"/>
      <c r="C12" s="89"/>
      <c r="D12" s="90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88"/>
      <c r="C13" s="89"/>
      <c r="D13" s="90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88"/>
      <c r="C14" s="89"/>
      <c r="D14" s="90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88"/>
      <c r="C15" s="89"/>
      <c r="D15" s="90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88"/>
      <c r="C16" s="89"/>
      <c r="D16" s="90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91"/>
      <c r="C17" s="92"/>
      <c r="D17" s="93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5.8573287426949179</v>
      </c>
      <c r="C20" s="18">
        <f>IF(H23&lt;2,"N/A",(B20/D20))</f>
        <v>0.31056886228499037</v>
      </c>
      <c r="D20" s="19">
        <f>AVERAGE(H3:H17)</f>
        <v>18.86</v>
      </c>
      <c r="E20" s="20">
        <f>IF(H23&lt;2,"N/A",(IF(C20&lt;=25%,"N/A",AVERAGE(I3:I17))))</f>
        <v>15.795</v>
      </c>
      <c r="F20" s="19">
        <f>MEDIAN(H3:H17)</f>
        <v>18.27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15.795</v>
      </c>
      <c r="E22" s="83"/>
    </row>
    <row r="23" spans="1:9" x14ac:dyDescent="0.2">
      <c r="B23" s="82" t="s">
        <v>11</v>
      </c>
      <c r="C23" s="82"/>
      <c r="D23" s="83">
        <f>ROUND(D22,2)*F3</f>
        <v>948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65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85" t="s">
        <v>109</v>
      </c>
      <c r="C3" s="86"/>
      <c r="D3" s="87"/>
      <c r="E3" s="80" t="s">
        <v>10</v>
      </c>
      <c r="F3" s="84">
        <v>10</v>
      </c>
      <c r="G3" s="4" t="s">
        <v>104</v>
      </c>
      <c r="H3" s="5">
        <v>27.88</v>
      </c>
      <c r="I3" s="5">
        <f>IF(H3="","",(IF($C$20&lt;25%,"N/A",IF(H3&lt;=($D$20+$B$20),H3,"Descartado"))))</f>
        <v>27.88</v>
      </c>
    </row>
    <row r="4" spans="1:9" x14ac:dyDescent="0.2">
      <c r="A4" s="65"/>
      <c r="B4" s="88"/>
      <c r="C4" s="89"/>
      <c r="D4" s="90"/>
      <c r="E4" s="80"/>
      <c r="F4" s="80"/>
      <c r="G4" s="4" t="s">
        <v>108</v>
      </c>
      <c r="H4" s="5">
        <v>30.98</v>
      </c>
      <c r="I4" s="5">
        <f t="shared" ref="I4:I17" si="0">IF(H4="","",(IF($C$20&lt;25%,"N/A",IF(H4&lt;=($D$20+$B$20),H4,"Descartado"))))</f>
        <v>30.98</v>
      </c>
    </row>
    <row r="5" spans="1:9" x14ac:dyDescent="0.2">
      <c r="A5" s="65"/>
      <c r="B5" s="88"/>
      <c r="C5" s="89"/>
      <c r="D5" s="90"/>
      <c r="E5" s="80"/>
      <c r="F5" s="80"/>
      <c r="G5" s="4" t="s">
        <v>201</v>
      </c>
      <c r="H5" s="5">
        <v>59.9</v>
      </c>
      <c r="I5" s="5" t="str">
        <f t="shared" si="0"/>
        <v>Descartado</v>
      </c>
    </row>
    <row r="6" spans="1:9" x14ac:dyDescent="0.2">
      <c r="A6" s="65"/>
      <c r="B6" s="88"/>
      <c r="C6" s="89"/>
      <c r="D6" s="90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88"/>
      <c r="C7" s="89"/>
      <c r="D7" s="90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88"/>
      <c r="C8" s="89"/>
      <c r="D8" s="90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88"/>
      <c r="C9" s="89"/>
      <c r="D9" s="90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88"/>
      <c r="C10" s="89"/>
      <c r="D10" s="90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88"/>
      <c r="C11" s="89"/>
      <c r="D11" s="90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88"/>
      <c r="C12" s="89"/>
      <c r="D12" s="90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88"/>
      <c r="C13" s="89"/>
      <c r="D13" s="90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88"/>
      <c r="C14" s="89"/>
      <c r="D14" s="90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88"/>
      <c r="C15" s="89"/>
      <c r="D15" s="90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88"/>
      <c r="C16" s="89"/>
      <c r="D16" s="90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91"/>
      <c r="C17" s="92"/>
      <c r="D17" s="93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17.660015100031302</v>
      </c>
      <c r="C20" s="18">
        <f>IF(H23&lt;2,"N/A",(B20/D20))</f>
        <v>0.44611018272224578</v>
      </c>
      <c r="D20" s="19">
        <f>AVERAGE(H3:H17)</f>
        <v>39.586666666666666</v>
      </c>
      <c r="E20" s="20">
        <f>IF(H23&lt;2,"N/A",(IF(C20&lt;=25%,"N/A",AVERAGE(I3:I17))))</f>
        <v>29.43</v>
      </c>
      <c r="F20" s="19">
        <f>MEDIAN(H3:H17)</f>
        <v>30.98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29.43</v>
      </c>
      <c r="E22" s="83"/>
    </row>
    <row r="23" spans="1:9" x14ac:dyDescent="0.2">
      <c r="B23" s="82" t="s">
        <v>11</v>
      </c>
      <c r="C23" s="82"/>
      <c r="D23" s="83">
        <f>ROUND(D22,2)*F3</f>
        <v>294.3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66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85" t="s">
        <v>222</v>
      </c>
      <c r="C3" s="86"/>
      <c r="D3" s="87"/>
      <c r="E3" s="80" t="s">
        <v>10</v>
      </c>
      <c r="F3" s="84">
        <v>10</v>
      </c>
      <c r="G3" s="4" t="s">
        <v>108</v>
      </c>
      <c r="H3" s="5">
        <v>39.9</v>
      </c>
      <c r="I3" s="5">
        <f>IF(H3="","",(IF($C$20&lt;25%,"N/A",IF(H3&lt;=($D$20+$B$20),H3,"Descartado"))))</f>
        <v>39.9</v>
      </c>
    </row>
    <row r="4" spans="1:9" x14ac:dyDescent="0.2">
      <c r="A4" s="65"/>
      <c r="B4" s="88"/>
      <c r="C4" s="89"/>
      <c r="D4" s="90"/>
      <c r="E4" s="80"/>
      <c r="F4" s="80"/>
      <c r="G4" s="4" t="s">
        <v>107</v>
      </c>
      <c r="H4" s="5">
        <v>59.9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65"/>
      <c r="B5" s="88"/>
      <c r="C5" s="89"/>
      <c r="D5" s="90"/>
      <c r="E5" s="80"/>
      <c r="F5" s="80"/>
      <c r="G5" s="4" t="s">
        <v>104</v>
      </c>
      <c r="H5" s="5">
        <v>37.71</v>
      </c>
      <c r="I5" s="5">
        <f t="shared" si="0"/>
        <v>37.71</v>
      </c>
    </row>
    <row r="6" spans="1:9" x14ac:dyDescent="0.2">
      <c r="A6" s="65"/>
      <c r="B6" s="88"/>
      <c r="C6" s="89"/>
      <c r="D6" s="90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88"/>
      <c r="C7" s="89"/>
      <c r="D7" s="90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88"/>
      <c r="C8" s="89"/>
      <c r="D8" s="90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88"/>
      <c r="C9" s="89"/>
      <c r="D9" s="90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88"/>
      <c r="C10" s="89"/>
      <c r="D10" s="90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88"/>
      <c r="C11" s="89"/>
      <c r="D11" s="90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88"/>
      <c r="C12" s="89"/>
      <c r="D12" s="90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88"/>
      <c r="C13" s="89"/>
      <c r="D13" s="90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88"/>
      <c r="C14" s="89"/>
      <c r="D14" s="90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88"/>
      <c r="C15" s="89"/>
      <c r="D15" s="90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88"/>
      <c r="C16" s="89"/>
      <c r="D16" s="90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91"/>
      <c r="C17" s="92"/>
      <c r="D17" s="93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12.228329130888381</v>
      </c>
      <c r="C20" s="18">
        <f>IF(H23&lt;2,"N/A",(B20/D20))</f>
        <v>0.26678050609166709</v>
      </c>
      <c r="D20" s="19">
        <f>AVERAGE(H3:H17)</f>
        <v>45.836666666666666</v>
      </c>
      <c r="E20" s="20">
        <f>IF(H23&lt;2,"N/A",(IF(C20&lt;=25%,"N/A",AVERAGE(I3:I17))))</f>
        <v>38.805</v>
      </c>
      <c r="F20" s="19">
        <f>MEDIAN(H3:H17)</f>
        <v>39.9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38.805</v>
      </c>
      <c r="E22" s="83"/>
    </row>
    <row r="23" spans="1:9" x14ac:dyDescent="0.2">
      <c r="B23" s="82" t="s">
        <v>11</v>
      </c>
      <c r="C23" s="82"/>
      <c r="D23" s="83">
        <f>ROUND(D22,2)*F3</f>
        <v>388.1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67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x14ac:dyDescent="0.2">
      <c r="A3" s="65"/>
      <c r="B3" s="68" t="s">
        <v>223</v>
      </c>
      <c r="C3" s="69"/>
      <c r="D3" s="70"/>
      <c r="E3" s="80" t="s">
        <v>10</v>
      </c>
      <c r="F3" s="84">
        <v>10</v>
      </c>
      <c r="G3" s="4" t="s">
        <v>224</v>
      </c>
      <c r="H3" s="5">
        <v>6.34</v>
      </c>
      <c r="I3" s="5" t="str">
        <f>IF(H3="","",(IF($C$20&lt;25%,"N/A",IF(H3&lt;=($D$20+$B$20),H3,"Descartado"))))</f>
        <v>N/A</v>
      </c>
    </row>
    <row r="4" spans="1:9" x14ac:dyDescent="0.2">
      <c r="A4" s="65"/>
      <c r="B4" s="71"/>
      <c r="C4" s="72"/>
      <c r="D4" s="73"/>
      <c r="E4" s="80"/>
      <c r="F4" s="80"/>
      <c r="G4" s="4" t="s">
        <v>225</v>
      </c>
      <c r="H4" s="5">
        <v>7.53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65"/>
      <c r="B5" s="71"/>
      <c r="C5" s="72"/>
      <c r="D5" s="73"/>
      <c r="E5" s="80"/>
      <c r="F5" s="80"/>
      <c r="G5" s="4"/>
      <c r="H5" s="5"/>
      <c r="I5" s="5" t="str">
        <f t="shared" si="0"/>
        <v/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0.84145706961199185</v>
      </c>
      <c r="C20" s="18">
        <f>IF(H23&lt;2,"N/A",(B20/D20))</f>
        <v>0.12133483339754748</v>
      </c>
      <c r="D20" s="19">
        <f>AVERAGE(H3:H17)</f>
        <v>6.9350000000000005</v>
      </c>
      <c r="E20" s="20" t="str">
        <f>IF(H23&lt;2,"N/A",(IF(C20&lt;=25%,"N/A",AVERAGE(I3:I17))))</f>
        <v>N/A</v>
      </c>
      <c r="F20" s="19">
        <f>MEDIAN(H3:H17)</f>
        <v>6.9350000000000005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6.9350000000000005</v>
      </c>
      <c r="E22" s="83"/>
    </row>
    <row r="23" spans="1:9" x14ac:dyDescent="0.2">
      <c r="B23" s="82" t="s">
        <v>11</v>
      </c>
      <c r="C23" s="82"/>
      <c r="D23" s="83">
        <f>ROUND(D22,2)*F3</f>
        <v>69.400000000000006</v>
      </c>
      <c r="E23" s="83"/>
      <c r="G23" s="36" t="s">
        <v>42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68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119</v>
      </c>
      <c r="C3" s="69"/>
      <c r="D3" s="70"/>
      <c r="E3" s="80" t="s">
        <v>10</v>
      </c>
      <c r="F3" s="84">
        <v>10</v>
      </c>
      <c r="G3" s="4" t="s">
        <v>104</v>
      </c>
      <c r="H3" s="5">
        <v>39.9</v>
      </c>
      <c r="I3" s="5" t="str">
        <f>IF(H3="","",(IF($C$20&lt;25%,"N/A",IF(H3&lt;=($D$20+$B$20),H3,"Descartado"))))</f>
        <v>Descartado</v>
      </c>
    </row>
    <row r="4" spans="1:9" x14ac:dyDescent="0.2">
      <c r="A4" s="65"/>
      <c r="B4" s="71"/>
      <c r="C4" s="72"/>
      <c r="D4" s="73"/>
      <c r="E4" s="80"/>
      <c r="F4" s="80"/>
      <c r="G4" s="4" t="s">
        <v>226</v>
      </c>
      <c r="H4" s="5">
        <v>31.86</v>
      </c>
      <c r="I4" s="5">
        <f t="shared" ref="I4:I17" si="0">IF(H4="","",(IF($C$20&lt;25%,"N/A",IF(H4&lt;=($D$20+$B$20),H4,"Descartado"))))</f>
        <v>31.86</v>
      </c>
    </row>
    <row r="5" spans="1:9" x14ac:dyDescent="0.2">
      <c r="A5" s="65"/>
      <c r="B5" s="71"/>
      <c r="C5" s="72"/>
      <c r="D5" s="73"/>
      <c r="E5" s="80"/>
      <c r="F5" s="80"/>
      <c r="G5" s="4" t="s">
        <v>227</v>
      </c>
      <c r="H5" s="5">
        <v>30.6</v>
      </c>
      <c r="I5" s="5">
        <f t="shared" si="0"/>
        <v>30.6</v>
      </c>
    </row>
    <row r="6" spans="1:9" x14ac:dyDescent="0.2">
      <c r="A6" s="65"/>
      <c r="B6" s="71"/>
      <c r="C6" s="72"/>
      <c r="D6" s="73"/>
      <c r="E6" s="80"/>
      <c r="F6" s="80"/>
      <c r="G6" s="4" t="s">
        <v>200</v>
      </c>
      <c r="H6" s="5">
        <v>15.5</v>
      </c>
      <c r="I6" s="5">
        <f t="shared" si="0"/>
        <v>15.5</v>
      </c>
    </row>
    <row r="7" spans="1:9" x14ac:dyDescent="0.2">
      <c r="A7" s="65"/>
      <c r="B7" s="71"/>
      <c r="C7" s="72"/>
      <c r="D7" s="73"/>
      <c r="E7" s="80"/>
      <c r="F7" s="80"/>
      <c r="G7" s="4" t="s">
        <v>228</v>
      </c>
      <c r="H7" s="5">
        <v>17.97</v>
      </c>
      <c r="I7" s="5">
        <f t="shared" si="0"/>
        <v>17.97</v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10.205913971810661</v>
      </c>
      <c r="C20" s="18">
        <f>IF(H23&lt;2,"N/A",(B20/D20))</f>
        <v>0.37568703422699928</v>
      </c>
      <c r="D20" s="19">
        <f>AVERAGE(H3:H17)</f>
        <v>27.165999999999997</v>
      </c>
      <c r="E20" s="20">
        <f>IF(H23&lt;2,"N/A",(IF(C20&lt;=25%,"N/A",AVERAGE(I3:I17))))</f>
        <v>23.982500000000002</v>
      </c>
      <c r="F20" s="19">
        <f>MEDIAN(H3:H17)</f>
        <v>30.6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23.982500000000002</v>
      </c>
      <c r="E22" s="83"/>
    </row>
    <row r="23" spans="1:9" x14ac:dyDescent="0.2">
      <c r="B23" s="82" t="s">
        <v>11</v>
      </c>
      <c r="C23" s="82"/>
      <c r="D23" s="83">
        <f>ROUND(D22,2)*F3</f>
        <v>239.8</v>
      </c>
      <c r="E23" s="83"/>
      <c r="G23" s="36" t="s">
        <v>42</v>
      </c>
      <c r="H23" s="37">
        <f>COUNT(H3:H17)</f>
        <v>5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229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230</v>
      </c>
      <c r="C3" s="69"/>
      <c r="D3" s="70"/>
      <c r="E3" s="80" t="s">
        <v>10</v>
      </c>
      <c r="F3" s="84">
        <v>4</v>
      </c>
      <c r="G3" s="4" t="s">
        <v>107</v>
      </c>
      <c r="H3" s="5">
        <v>125.4</v>
      </c>
      <c r="I3" s="5" t="str">
        <f>IF(H3="","",(IF($C$20&lt;25%,"N/A",IF(H3&lt;=($D$20+$B$20),H3,"Descartado"))))</f>
        <v>N/A</v>
      </c>
    </row>
    <row r="4" spans="1:9" x14ac:dyDescent="0.2">
      <c r="A4" s="65"/>
      <c r="B4" s="71"/>
      <c r="C4" s="72"/>
      <c r="D4" s="73"/>
      <c r="E4" s="80"/>
      <c r="F4" s="80"/>
      <c r="G4" s="4" t="s">
        <v>104</v>
      </c>
      <c r="H4" s="5">
        <v>97.75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65"/>
      <c r="B5" s="71"/>
      <c r="C5" s="72"/>
      <c r="D5" s="73"/>
      <c r="E5" s="80"/>
      <c r="F5" s="80"/>
      <c r="G5" s="4" t="s">
        <v>201</v>
      </c>
      <c r="H5" s="5">
        <v>101.9</v>
      </c>
      <c r="I5" s="5" t="str">
        <f t="shared" si="0"/>
        <v>N/A</v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14.910818220339232</v>
      </c>
      <c r="C20" s="18">
        <f>IF(H23&lt;2,"N/A",(B20/D20))</f>
        <v>0.13761715016464449</v>
      </c>
      <c r="D20" s="19">
        <f>AVERAGE(H3:H17)</f>
        <v>108.35000000000001</v>
      </c>
      <c r="E20" s="20" t="str">
        <f>IF(H23&lt;2,"N/A",(IF(C20&lt;=25%,"N/A",AVERAGE(I3:I17))))</f>
        <v>N/A</v>
      </c>
      <c r="F20" s="19">
        <f>MEDIAN(H3:H17)</f>
        <v>101.9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108.35000000000001</v>
      </c>
      <c r="E22" s="83"/>
    </row>
    <row r="23" spans="1:9" x14ac:dyDescent="0.2">
      <c r="B23" s="82" t="s">
        <v>11</v>
      </c>
      <c r="C23" s="82"/>
      <c r="D23" s="83">
        <f>ROUND(D22,2)*F3</f>
        <v>433.4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14</v>
      </c>
      <c r="B2" s="65" t="s">
        <v>1</v>
      </c>
      <c r="C2" s="66"/>
      <c r="D2" s="67"/>
      <c r="E2" s="2" t="s">
        <v>2</v>
      </c>
      <c r="F2" s="2" t="s">
        <v>3</v>
      </c>
      <c r="G2" s="2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249</v>
      </c>
      <c r="C3" s="69"/>
      <c r="D3" s="70"/>
      <c r="E3" s="80" t="s">
        <v>10</v>
      </c>
      <c r="F3" s="84">
        <v>200</v>
      </c>
      <c r="G3" s="4" t="s">
        <v>83</v>
      </c>
      <c r="H3" s="5">
        <v>7</v>
      </c>
      <c r="I3" s="5">
        <f>IF(H3="","",(IF($C$20&lt;25%,"N/A",IF(H3&lt;=($D$20+$B$20),H3,"Descartado"))))</f>
        <v>7</v>
      </c>
    </row>
    <row r="4" spans="1:9" x14ac:dyDescent="0.2">
      <c r="A4" s="65"/>
      <c r="B4" s="71"/>
      <c r="C4" s="72"/>
      <c r="D4" s="73"/>
      <c r="E4" s="80"/>
      <c r="F4" s="80"/>
      <c r="G4" s="4" t="s">
        <v>84</v>
      </c>
      <c r="H4" s="5">
        <v>9</v>
      </c>
      <c r="I4" s="5">
        <f t="shared" ref="I4:I17" si="0">IF(H4="","",(IF($C$20&lt;25%,"N/A",IF(H4&lt;=($D$20+$B$20),H4,"Descartado"))))</f>
        <v>9</v>
      </c>
    </row>
    <row r="5" spans="1:9" x14ac:dyDescent="0.2">
      <c r="A5" s="65"/>
      <c r="B5" s="71"/>
      <c r="C5" s="72"/>
      <c r="D5" s="73"/>
      <c r="E5" s="80"/>
      <c r="F5" s="80"/>
      <c r="G5" s="4" t="s">
        <v>85</v>
      </c>
      <c r="H5" s="5">
        <v>11</v>
      </c>
      <c r="I5" s="5">
        <f t="shared" si="0"/>
        <v>11</v>
      </c>
    </row>
    <row r="6" spans="1:9" x14ac:dyDescent="0.2">
      <c r="A6" s="65"/>
      <c r="B6" s="71"/>
      <c r="C6" s="72"/>
      <c r="D6" s="73"/>
      <c r="E6" s="80"/>
      <c r="F6" s="80"/>
      <c r="G6" s="4" t="s">
        <v>86</v>
      </c>
      <c r="H6" s="5">
        <v>11.87</v>
      </c>
      <c r="I6" s="5">
        <f t="shared" si="0"/>
        <v>11.87</v>
      </c>
    </row>
    <row r="7" spans="1:9" x14ac:dyDescent="0.2">
      <c r="A7" s="65"/>
      <c r="B7" s="71"/>
      <c r="C7" s="72"/>
      <c r="D7" s="73"/>
      <c r="E7" s="80"/>
      <c r="F7" s="80"/>
      <c r="G7" s="4" t="s">
        <v>87</v>
      </c>
      <c r="H7" s="5">
        <v>23</v>
      </c>
      <c r="I7" s="5" t="str">
        <f t="shared" si="0"/>
        <v>Descartado</v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6.2313224920557602</v>
      </c>
      <c r="C20" s="18">
        <f>IF(H23&lt;2,"N/A",(B20/D20))</f>
        <v>0.50358190496652344</v>
      </c>
      <c r="D20" s="19">
        <f>AVERAGE(H3:H17)</f>
        <v>12.373999999999999</v>
      </c>
      <c r="E20" s="20">
        <f>IF(H23&lt;2,"N/A",(IF(C20&lt;=25%,"N/A",AVERAGE(I3:I17))))</f>
        <v>9.7174999999999994</v>
      </c>
      <c r="F20" s="19">
        <f>MEDIAN(H3:H17)</f>
        <v>11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9.7174999999999994</v>
      </c>
      <c r="E22" s="83"/>
    </row>
    <row r="23" spans="1:9" x14ac:dyDescent="0.2">
      <c r="B23" s="82" t="s">
        <v>11</v>
      </c>
      <c r="C23" s="82"/>
      <c r="D23" s="83">
        <f>ROUND(D22,2)*F3</f>
        <v>1944.0000000000002</v>
      </c>
      <c r="E23" s="83"/>
      <c r="G23" s="36" t="s">
        <v>42</v>
      </c>
      <c r="H23" s="37">
        <f>COUNT(H3:H17)</f>
        <v>5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69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231</v>
      </c>
      <c r="C3" s="69"/>
      <c r="D3" s="70"/>
      <c r="E3" s="80" t="s">
        <v>10</v>
      </c>
      <c r="F3" s="84">
        <v>10</v>
      </c>
      <c r="G3" s="4" t="s">
        <v>116</v>
      </c>
      <c r="H3" s="5">
        <v>6.9</v>
      </c>
      <c r="I3" s="5">
        <f>IF(H3="","",(IF($C$20&lt;25%,"N/A",IF(H3&lt;=($D$20+$B$20),H3,"Descartado"))))</f>
        <v>6.9</v>
      </c>
    </row>
    <row r="4" spans="1:9" x14ac:dyDescent="0.2">
      <c r="A4" s="65"/>
      <c r="B4" s="71"/>
      <c r="C4" s="72"/>
      <c r="D4" s="73"/>
      <c r="E4" s="80"/>
      <c r="F4" s="80"/>
      <c r="G4" s="4" t="s">
        <v>117</v>
      </c>
      <c r="H4" s="5">
        <v>16.86</v>
      </c>
      <c r="I4" s="5">
        <f t="shared" ref="I4:I17" si="0">IF(H4="","",(IF($C$20&lt;25%,"N/A",IF(H4&lt;=($D$20+$B$20),H4,"Descartado"))))</f>
        <v>16.86</v>
      </c>
    </row>
    <row r="5" spans="1:9" x14ac:dyDescent="0.2">
      <c r="A5" s="65"/>
      <c r="B5" s="71"/>
      <c r="C5" s="72"/>
      <c r="D5" s="73"/>
      <c r="E5" s="80"/>
      <c r="F5" s="80"/>
      <c r="G5" s="4" t="s">
        <v>111</v>
      </c>
      <c r="H5" s="5">
        <v>71.16</v>
      </c>
      <c r="I5" s="5" t="str">
        <f t="shared" si="0"/>
        <v>Descartado</v>
      </c>
    </row>
    <row r="6" spans="1:9" x14ac:dyDescent="0.2">
      <c r="A6" s="65"/>
      <c r="B6" s="71"/>
      <c r="C6" s="72"/>
      <c r="D6" s="73"/>
      <c r="E6" s="80"/>
      <c r="F6" s="80"/>
      <c r="G6" s="4" t="s">
        <v>118</v>
      </c>
      <c r="H6" s="5">
        <v>35.9</v>
      </c>
      <c r="I6" s="5">
        <f t="shared" si="0"/>
        <v>35.9</v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28.319352040609971</v>
      </c>
      <c r="C20" s="18">
        <f>IF(H23&lt;2,"N/A",(B20/D20))</f>
        <v>0.86590282955541886</v>
      </c>
      <c r="D20" s="19">
        <f>AVERAGE(H3:H17)</f>
        <v>32.704999999999998</v>
      </c>
      <c r="E20" s="20">
        <f>IF(H23&lt;2,"N/A",(IF(C20&lt;=25%,"N/A",AVERAGE(I3:I17))))</f>
        <v>19.886666666666667</v>
      </c>
      <c r="F20" s="19">
        <f>MEDIAN(H3:H17)</f>
        <v>26.38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19.886666666666667</v>
      </c>
      <c r="E22" s="83"/>
    </row>
    <row r="23" spans="1:9" x14ac:dyDescent="0.2">
      <c r="B23" s="82" t="s">
        <v>11</v>
      </c>
      <c r="C23" s="82"/>
      <c r="D23" s="83">
        <f>ROUND(D22,2)*F3</f>
        <v>198.9</v>
      </c>
      <c r="E23" s="83"/>
      <c r="G23" s="36" t="s">
        <v>42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70</v>
      </c>
      <c r="B2" s="65" t="s">
        <v>1</v>
      </c>
      <c r="C2" s="66"/>
      <c r="D2" s="67"/>
      <c r="E2" s="42" t="s">
        <v>2</v>
      </c>
      <c r="F2" s="42" t="s">
        <v>3</v>
      </c>
      <c r="G2" s="42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232</v>
      </c>
      <c r="C3" s="69"/>
      <c r="D3" s="70"/>
      <c r="E3" s="80" t="s">
        <v>10</v>
      </c>
      <c r="F3" s="84">
        <v>10</v>
      </c>
      <c r="G3" s="4" t="s">
        <v>233</v>
      </c>
      <c r="H3" s="5">
        <v>21.1</v>
      </c>
      <c r="I3" s="5">
        <f>IF(H3="","",(IF($C$20&lt;25%,"N/A",IF(H3&lt;=($D$20+$B$20),H3,"Descartado"))))</f>
        <v>21.1</v>
      </c>
    </row>
    <row r="4" spans="1:9" x14ac:dyDescent="0.2">
      <c r="A4" s="65"/>
      <c r="B4" s="71"/>
      <c r="C4" s="72"/>
      <c r="D4" s="73"/>
      <c r="E4" s="80"/>
      <c r="F4" s="80"/>
      <c r="G4" s="4" t="s">
        <v>104</v>
      </c>
      <c r="H4" s="5">
        <v>24.4</v>
      </c>
      <c r="I4" s="5">
        <f t="shared" ref="I4:I17" si="0">IF(H4="","",(IF($C$20&lt;25%,"N/A",IF(H4&lt;=($D$20+$B$20),H4,"Descartado"))))</f>
        <v>24.4</v>
      </c>
    </row>
    <row r="5" spans="1:9" x14ac:dyDescent="0.2">
      <c r="A5" s="65"/>
      <c r="B5" s="71"/>
      <c r="C5" s="72"/>
      <c r="D5" s="73"/>
      <c r="E5" s="80"/>
      <c r="F5" s="80"/>
      <c r="G5" s="4" t="s">
        <v>234</v>
      </c>
      <c r="H5" s="5">
        <v>50.78</v>
      </c>
      <c r="I5" s="5" t="str">
        <f t="shared" si="0"/>
        <v>Descartado</v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16.267025952316338</v>
      </c>
      <c r="C20" s="18">
        <f>IF(H23&lt;2,"N/A",(B20/D20))</f>
        <v>0.50686620125622162</v>
      </c>
      <c r="D20" s="19">
        <f>AVERAGE(H3:H17)</f>
        <v>32.093333333333334</v>
      </c>
      <c r="E20" s="20">
        <f>IF(H23&lt;2,"N/A",(IF(C20&lt;=25%,"N/A",AVERAGE(I3:I17))))</f>
        <v>22.75</v>
      </c>
      <c r="F20" s="19">
        <f>MEDIAN(H3:H17)</f>
        <v>24.4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22.75</v>
      </c>
      <c r="E22" s="83"/>
    </row>
    <row r="23" spans="1:9" x14ac:dyDescent="0.2">
      <c r="B23" s="82" t="s">
        <v>11</v>
      </c>
      <c r="C23" s="82"/>
      <c r="D23" s="83">
        <f>ROUND(D22,2)*F3</f>
        <v>227.5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182</v>
      </c>
      <c r="B2" s="65" t="s">
        <v>1</v>
      </c>
      <c r="C2" s="66"/>
      <c r="D2" s="67"/>
      <c r="E2" s="42" t="s">
        <v>2</v>
      </c>
      <c r="F2" s="42" t="s">
        <v>3</v>
      </c>
      <c r="G2" s="42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235</v>
      </c>
      <c r="C3" s="69"/>
      <c r="D3" s="70"/>
      <c r="E3" s="80" t="s">
        <v>10</v>
      </c>
      <c r="F3" s="84">
        <v>20</v>
      </c>
      <c r="G3" t="s">
        <v>111</v>
      </c>
      <c r="H3" s="5">
        <v>61.66</v>
      </c>
      <c r="I3" s="5">
        <f>IF(H3="","",(IF($C$20&lt;25%,"N/A",IF(H3&lt;=($D$20+$B$20),H3,"Descartado"))))</f>
        <v>61.66</v>
      </c>
    </row>
    <row r="4" spans="1:9" x14ac:dyDescent="0.2">
      <c r="A4" s="65"/>
      <c r="B4" s="71"/>
      <c r="C4" s="72"/>
      <c r="D4" s="73"/>
      <c r="E4" s="80"/>
      <c r="F4" s="80"/>
      <c r="G4" s="4" t="s">
        <v>184</v>
      </c>
      <c r="H4" s="5">
        <v>94.05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65"/>
      <c r="B5" s="71"/>
      <c r="C5" s="72"/>
      <c r="D5" s="73"/>
      <c r="E5" s="80"/>
      <c r="F5" s="80"/>
      <c r="G5" t="s">
        <v>113</v>
      </c>
      <c r="H5" s="5">
        <v>58.46</v>
      </c>
      <c r="I5" s="5">
        <f t="shared" si="0"/>
        <v>58.46</v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19.689253413981994</v>
      </c>
      <c r="C20" s="18">
        <f>IF(H23&lt;2,"N/A",(B20/D20))</f>
        <v>0.27579847897439408</v>
      </c>
      <c r="D20" s="19">
        <f>AVERAGE(H3:H17)</f>
        <v>71.39</v>
      </c>
      <c r="E20" s="20">
        <f>IF(H23&lt;2,"N/A",(IF(C20&lt;=25%,"N/A",AVERAGE(I3:I17))))</f>
        <v>60.06</v>
      </c>
      <c r="F20" s="19">
        <f>MEDIAN(H3:H17)</f>
        <v>61.66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60.06</v>
      </c>
      <c r="E22" s="83"/>
    </row>
    <row r="23" spans="1:9" x14ac:dyDescent="0.2">
      <c r="B23" s="82" t="s">
        <v>11</v>
      </c>
      <c r="C23" s="82"/>
      <c r="D23" s="83">
        <f>ROUND(D22,2)*F3</f>
        <v>1201.2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183</v>
      </c>
      <c r="B2" s="65" t="s">
        <v>1</v>
      </c>
      <c r="C2" s="66"/>
      <c r="D2" s="67"/>
      <c r="E2" s="41" t="s">
        <v>2</v>
      </c>
      <c r="F2" s="41" t="s">
        <v>3</v>
      </c>
      <c r="G2" s="41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236</v>
      </c>
      <c r="C3" s="69"/>
      <c r="D3" s="70"/>
      <c r="E3" s="80" t="s">
        <v>10</v>
      </c>
      <c r="F3" s="84">
        <v>10</v>
      </c>
      <c r="G3" s="4" t="s">
        <v>110</v>
      </c>
      <c r="H3" s="5">
        <v>95.99</v>
      </c>
      <c r="I3" s="5">
        <f>IF(H3="","",(IF($C$20&lt;25%,"N/A",IF(H3&lt;=($D$20+$B$20),H3,"Descartado"))))</f>
        <v>95.99</v>
      </c>
    </row>
    <row r="4" spans="1:9" x14ac:dyDescent="0.2">
      <c r="A4" s="65"/>
      <c r="B4" s="71"/>
      <c r="C4" s="72"/>
      <c r="D4" s="73"/>
      <c r="E4" s="80"/>
      <c r="F4" s="80"/>
      <c r="G4" s="4" t="s">
        <v>111</v>
      </c>
      <c r="H4" s="5">
        <v>165.3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65"/>
      <c r="B5" s="71"/>
      <c r="C5" s="72"/>
      <c r="D5" s="73"/>
      <c r="E5" s="80"/>
      <c r="F5" s="80"/>
      <c r="G5" s="4" t="s">
        <v>202</v>
      </c>
      <c r="H5" s="5">
        <v>82.9</v>
      </c>
      <c r="I5" s="5">
        <f t="shared" si="0"/>
        <v>82.9</v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44.281268048690691</v>
      </c>
      <c r="C20" s="18">
        <f>IF(H23&lt;2,"N/A",(B20/D20))</f>
        <v>0.38596067330855649</v>
      </c>
      <c r="D20" s="19">
        <f>AVERAGE(H3:H17)</f>
        <v>114.73000000000002</v>
      </c>
      <c r="E20" s="20">
        <f>IF(H23&lt;2,"N/A",(IF(C20&lt;=25%,"N/A",AVERAGE(I3:I17))))</f>
        <v>89.444999999999993</v>
      </c>
      <c r="F20" s="19">
        <f>MEDIAN(H3:H17)</f>
        <v>95.99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89.444999999999993</v>
      </c>
      <c r="E22" s="83"/>
    </row>
    <row r="23" spans="1:9" x14ac:dyDescent="0.2">
      <c r="B23" s="82" t="s">
        <v>11</v>
      </c>
      <c r="C23" s="82"/>
      <c r="D23" s="83">
        <f>ROUND(D22,2)*F3</f>
        <v>894.5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188</v>
      </c>
      <c r="B2" s="65" t="s">
        <v>1</v>
      </c>
      <c r="C2" s="66"/>
      <c r="D2" s="67"/>
      <c r="E2" s="45" t="s">
        <v>2</v>
      </c>
      <c r="F2" s="45" t="s">
        <v>3</v>
      </c>
      <c r="G2" s="45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237</v>
      </c>
      <c r="C3" s="69"/>
      <c r="D3" s="70"/>
      <c r="E3" s="80" t="s">
        <v>208</v>
      </c>
      <c r="F3" s="81">
        <v>10</v>
      </c>
      <c r="G3" s="4" t="s">
        <v>111</v>
      </c>
      <c r="H3" s="5">
        <v>42.66</v>
      </c>
      <c r="I3" s="5" t="str">
        <f>IF(H3="","",(IF($C$20&lt;25%,"N/A",IF(H3&lt;=($D$20+$B$20),H3,"Descartado"))))</f>
        <v>Descartado</v>
      </c>
    </row>
    <row r="4" spans="1:9" x14ac:dyDescent="0.2">
      <c r="A4" s="65"/>
      <c r="B4" s="71"/>
      <c r="C4" s="72"/>
      <c r="D4" s="73"/>
      <c r="E4" s="80"/>
      <c r="F4" s="80"/>
      <c r="G4" s="4" t="s">
        <v>112</v>
      </c>
      <c r="H4" s="5">
        <v>18.899999999999999</v>
      </c>
      <c r="I4" s="5">
        <f t="shared" ref="I4:I17" si="0">IF(H4="","",(IF($C$20&lt;25%,"N/A",IF(H4&lt;=($D$20+$B$20),H4,"Descartado"))))</f>
        <v>18.899999999999999</v>
      </c>
    </row>
    <row r="5" spans="1:9" x14ac:dyDescent="0.2">
      <c r="A5" s="65"/>
      <c r="B5" s="71"/>
      <c r="C5" s="72"/>
      <c r="D5" s="73"/>
      <c r="E5" s="80"/>
      <c r="F5" s="80"/>
      <c r="G5" s="4" t="s">
        <v>203</v>
      </c>
      <c r="H5" s="5">
        <v>22.85</v>
      </c>
      <c r="I5" s="5">
        <f t="shared" si="0"/>
        <v>22.85</v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12.731694048057125</v>
      </c>
      <c r="C20" s="18">
        <f>IF(H23&lt;2,"N/A",(B20/D20))</f>
        <v>0.4524947535146473</v>
      </c>
      <c r="D20" s="19">
        <f>AVERAGE(H3:H17)</f>
        <v>28.136666666666667</v>
      </c>
      <c r="E20" s="20">
        <f>IF(H23&lt;2,"N/A",(IF(C20&lt;=25%,"N/A",AVERAGE(I3:I17))))</f>
        <v>20.875</v>
      </c>
      <c r="F20" s="19">
        <f>MEDIAN(H3:H17)</f>
        <v>22.85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20.875</v>
      </c>
      <c r="E22" s="83"/>
    </row>
    <row r="23" spans="1:9" x14ac:dyDescent="0.2">
      <c r="B23" s="82" t="s">
        <v>11</v>
      </c>
      <c r="C23" s="82"/>
      <c r="D23" s="83">
        <f>ROUND(D22,2)*F3</f>
        <v>208.79999999999998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187</v>
      </c>
      <c r="B2" s="65" t="s">
        <v>1</v>
      </c>
      <c r="C2" s="66"/>
      <c r="D2" s="67"/>
      <c r="E2" s="43" t="s">
        <v>2</v>
      </c>
      <c r="F2" s="43" t="s">
        <v>3</v>
      </c>
      <c r="G2" s="43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151</v>
      </c>
      <c r="C3" s="69"/>
      <c r="D3" s="70"/>
      <c r="E3" s="80" t="s">
        <v>141</v>
      </c>
      <c r="F3" s="81">
        <v>4500</v>
      </c>
      <c r="G3" s="4" t="s">
        <v>144</v>
      </c>
      <c r="H3" s="5">
        <v>19.2</v>
      </c>
      <c r="I3" s="5">
        <f>IF(H3="","",(IF($C$20&lt;25%,"N/A",IF(H3&lt;=($D$20+$B$20),H3,"Descartado"))))</f>
        <v>19.2</v>
      </c>
    </row>
    <row r="4" spans="1:9" x14ac:dyDescent="0.2">
      <c r="A4" s="65"/>
      <c r="B4" s="71"/>
      <c r="C4" s="72"/>
      <c r="D4" s="73"/>
      <c r="E4" s="80"/>
      <c r="F4" s="80"/>
      <c r="G4" s="4" t="s">
        <v>152</v>
      </c>
      <c r="H4" s="5">
        <v>23.1</v>
      </c>
      <c r="I4" s="5">
        <f t="shared" ref="I4:I17" si="0">IF(H4="","",(IF($C$20&lt;25%,"N/A",IF(H4&lt;=($D$20+$B$20),H4,"Descartado"))))</f>
        <v>23.1</v>
      </c>
    </row>
    <row r="5" spans="1:9" x14ac:dyDescent="0.2">
      <c r="A5" s="65"/>
      <c r="B5" s="71"/>
      <c r="C5" s="72"/>
      <c r="D5" s="73"/>
      <c r="E5" s="80"/>
      <c r="F5" s="80"/>
      <c r="G5" s="4" t="s">
        <v>153</v>
      </c>
      <c r="H5" s="5">
        <v>38.1</v>
      </c>
      <c r="I5" s="5" t="str">
        <f t="shared" si="0"/>
        <v>Descartado</v>
      </c>
    </row>
    <row r="6" spans="1:9" x14ac:dyDescent="0.2">
      <c r="A6" s="65"/>
      <c r="B6" s="71"/>
      <c r="C6" s="72"/>
      <c r="D6" s="73"/>
      <c r="E6" s="80"/>
      <c r="F6" s="80"/>
      <c r="G6" s="4" t="s">
        <v>154</v>
      </c>
      <c r="H6" s="5">
        <v>18.989999999999998</v>
      </c>
      <c r="I6" s="5">
        <f t="shared" si="0"/>
        <v>18.989999999999998</v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9.0348782504248515</v>
      </c>
      <c r="C20" s="18">
        <f>IF(H23&lt;2,"N/A",(B20/D20))</f>
        <v>0.36361317035616669</v>
      </c>
      <c r="D20" s="19">
        <f>AVERAGE(H3:H17)</f>
        <v>24.8475</v>
      </c>
      <c r="E20" s="20">
        <f>IF(H23&lt;2,"N/A",(IF(C20&lt;=25%,"N/A",AVERAGE(I3:I17))))</f>
        <v>20.429999999999996</v>
      </c>
      <c r="F20" s="19">
        <f>MEDIAN(H3:H17)</f>
        <v>21.15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20.429999999999996</v>
      </c>
      <c r="E22" s="83"/>
    </row>
    <row r="23" spans="1:9" x14ac:dyDescent="0.2">
      <c r="B23" s="82" t="s">
        <v>11</v>
      </c>
      <c r="C23" s="82"/>
      <c r="D23" s="83">
        <f>ROUND(D22,2)*F3</f>
        <v>91935</v>
      </c>
      <c r="E23" s="83"/>
      <c r="G23" s="36" t="s">
        <v>42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247</v>
      </c>
      <c r="B2" s="65" t="s">
        <v>1</v>
      </c>
      <c r="C2" s="66"/>
      <c r="D2" s="67"/>
      <c r="E2" s="43" t="s">
        <v>2</v>
      </c>
      <c r="F2" s="43" t="s">
        <v>3</v>
      </c>
      <c r="G2" s="43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131</v>
      </c>
      <c r="C3" s="69"/>
      <c r="D3" s="70"/>
      <c r="E3" s="80" t="s">
        <v>132</v>
      </c>
      <c r="F3" s="81">
        <v>3750</v>
      </c>
      <c r="G3" s="4" t="s">
        <v>134</v>
      </c>
      <c r="H3" s="5">
        <v>28.75</v>
      </c>
      <c r="I3" s="5">
        <f>IF(H3="","",(IF($C$20&lt;25%,"N/A",IF(H3&lt;=($D$20+$B$20),H3,"Descartado"))))</f>
        <v>28.75</v>
      </c>
    </row>
    <row r="4" spans="1:9" x14ac:dyDescent="0.2">
      <c r="A4" s="65"/>
      <c r="B4" s="71"/>
      <c r="C4" s="72"/>
      <c r="D4" s="73"/>
      <c r="E4" s="80"/>
      <c r="F4" s="80"/>
      <c r="G4" s="4" t="s">
        <v>135</v>
      </c>
      <c r="H4" s="5">
        <v>32.42</v>
      </c>
      <c r="I4" s="5">
        <f t="shared" ref="I4:I17" si="0">IF(H4="","",(IF($C$20&lt;25%,"N/A",IF(H4&lt;=($D$20+$B$20),H4,"Descartado"))))</f>
        <v>32.42</v>
      </c>
    </row>
    <row r="5" spans="1:9" x14ac:dyDescent="0.2">
      <c r="A5" s="65"/>
      <c r="B5" s="71"/>
      <c r="C5" s="72"/>
      <c r="D5" s="73"/>
      <c r="E5" s="80"/>
      <c r="F5" s="80"/>
      <c r="G5" s="4" t="s">
        <v>136</v>
      </c>
      <c r="H5" s="5">
        <v>14.99</v>
      </c>
      <c r="I5" s="5">
        <f t="shared" si="0"/>
        <v>14.99</v>
      </c>
    </row>
    <row r="6" spans="1:9" x14ac:dyDescent="0.2">
      <c r="A6" s="65"/>
      <c r="B6" s="71"/>
      <c r="C6" s="72"/>
      <c r="D6" s="73"/>
      <c r="E6" s="80"/>
      <c r="F6" s="80"/>
      <c r="G6" s="4" t="s">
        <v>137</v>
      </c>
      <c r="H6" s="5">
        <v>30.9</v>
      </c>
      <c r="I6" s="5">
        <f t="shared" si="0"/>
        <v>30.9</v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7.9930824258646789</v>
      </c>
      <c r="C20" s="18">
        <f>IF(H23&lt;2,"N/A",(B20/D20))</f>
        <v>0.2986393583360612</v>
      </c>
      <c r="D20" s="19">
        <f>AVERAGE(H3:H17)</f>
        <v>26.765000000000001</v>
      </c>
      <c r="E20" s="20">
        <f>IF(H23&lt;2,"N/A",(IF(C20&lt;=25%,"N/A",AVERAGE(I3:I17))))</f>
        <v>26.765000000000001</v>
      </c>
      <c r="F20" s="19">
        <f>MEDIAN(H3:H17)</f>
        <v>29.824999999999999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26.765000000000001</v>
      </c>
      <c r="E22" s="83"/>
    </row>
    <row r="23" spans="1:9" x14ac:dyDescent="0.2">
      <c r="B23" s="82" t="s">
        <v>11</v>
      </c>
      <c r="C23" s="82"/>
      <c r="D23" s="83">
        <f>ROUND(D22,2)*F3</f>
        <v>100387.5</v>
      </c>
      <c r="E23" s="83"/>
      <c r="G23" s="36" t="s">
        <v>42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246</v>
      </c>
      <c r="B2" s="65" t="s">
        <v>1</v>
      </c>
      <c r="C2" s="66"/>
      <c r="D2" s="67"/>
      <c r="E2" s="43" t="s">
        <v>2</v>
      </c>
      <c r="F2" s="43" t="s">
        <v>3</v>
      </c>
      <c r="G2" s="43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125</v>
      </c>
      <c r="C3" s="69"/>
      <c r="D3" s="70"/>
      <c r="E3" s="80" t="s">
        <v>74</v>
      </c>
      <c r="F3" s="81">
        <v>4500</v>
      </c>
      <c r="G3" s="4" t="s">
        <v>126</v>
      </c>
      <c r="H3" s="5">
        <v>16.899999999999999</v>
      </c>
      <c r="I3" s="5">
        <f>IF(H3="","",(IF($C$20&lt;25%,"N/A",IF(H3&lt;=($D$20+$B$20),H3,"Descartado"))))</f>
        <v>16.899999999999999</v>
      </c>
    </row>
    <row r="4" spans="1:9" x14ac:dyDescent="0.2">
      <c r="A4" s="65"/>
      <c r="B4" s="71"/>
      <c r="C4" s="72"/>
      <c r="D4" s="73"/>
      <c r="E4" s="80"/>
      <c r="F4" s="80"/>
      <c r="G4" s="4" t="s">
        <v>104</v>
      </c>
      <c r="H4" s="5">
        <v>22.33</v>
      </c>
      <c r="I4" s="5">
        <f t="shared" ref="I4:I17" si="0">IF(H4="","",(IF($C$20&lt;25%,"N/A",IF(H4&lt;=($D$20+$B$20),H4,"Descartado"))))</f>
        <v>22.33</v>
      </c>
    </row>
    <row r="5" spans="1:9" x14ac:dyDescent="0.2">
      <c r="A5" s="65"/>
      <c r="B5" s="71"/>
      <c r="C5" s="72"/>
      <c r="D5" s="73"/>
      <c r="E5" s="80"/>
      <c r="F5" s="80"/>
      <c r="G5" s="4" t="s">
        <v>197</v>
      </c>
      <c r="H5" s="5">
        <v>31.62</v>
      </c>
      <c r="I5" s="5">
        <f t="shared" si="0"/>
        <v>31.62</v>
      </c>
    </row>
    <row r="6" spans="1:9" x14ac:dyDescent="0.2">
      <c r="A6" s="65"/>
      <c r="B6" s="71"/>
      <c r="C6" s="72"/>
      <c r="D6" s="73"/>
      <c r="E6" s="80"/>
      <c r="F6" s="80"/>
      <c r="G6" s="4" t="s">
        <v>198</v>
      </c>
      <c r="H6" s="5">
        <v>45.65</v>
      </c>
      <c r="I6" s="5" t="str">
        <f t="shared" si="0"/>
        <v>Descartado</v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12.582041434785792</v>
      </c>
      <c r="C20" s="18">
        <f>IF(H23&lt;2,"N/A",(B20/D20))</f>
        <v>0.43200142265358943</v>
      </c>
      <c r="D20" s="19">
        <f>AVERAGE(H3:H17)</f>
        <v>29.125</v>
      </c>
      <c r="E20" s="20">
        <f>IF(H23&lt;2,"N/A",(IF(C20&lt;=25%,"N/A",AVERAGE(I3:I17))))</f>
        <v>23.616666666666664</v>
      </c>
      <c r="F20" s="19">
        <f>MEDIAN(H3:H17)</f>
        <v>26.975000000000001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23.616666666666664</v>
      </c>
      <c r="E22" s="83"/>
    </row>
    <row r="23" spans="1:9" x14ac:dyDescent="0.2">
      <c r="B23" s="82" t="s">
        <v>11</v>
      </c>
      <c r="C23" s="82"/>
      <c r="D23" s="83">
        <f>ROUND(D22,2)*F3</f>
        <v>106290</v>
      </c>
      <c r="E23" s="83"/>
      <c r="G23" s="36" t="s">
        <v>42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6"/>
  <sheetViews>
    <sheetView tabSelected="1" topLeftCell="A52" zoomScaleNormal="100" workbookViewId="0">
      <selection activeCell="R56" sqref="R56"/>
    </sheetView>
  </sheetViews>
  <sheetFormatPr defaultRowHeight="12.75" x14ac:dyDescent="0.2"/>
  <cols>
    <col min="1" max="1" width="9.140625" style="29"/>
    <col min="2" max="2" width="47.42578125" style="29" customWidth="1"/>
    <col min="3" max="5" width="13.28515625" style="29" customWidth="1"/>
    <col min="6" max="6" width="17.42578125" style="29" bestFit="1" customWidth="1"/>
    <col min="7" max="7" width="13.5703125" style="39" bestFit="1" customWidth="1"/>
    <col min="8" max="14" width="9.140625" style="39"/>
    <col min="15" max="16384" width="9.140625" style="29"/>
  </cols>
  <sheetData>
    <row r="1" spans="1:7" ht="15.75" x14ac:dyDescent="0.25">
      <c r="A1" s="94" t="s">
        <v>35</v>
      </c>
      <c r="B1" s="94"/>
      <c r="C1" s="94"/>
      <c r="D1" s="94"/>
      <c r="E1" s="94"/>
      <c r="F1" s="94"/>
    </row>
    <row r="2" spans="1:7" ht="25.5" x14ac:dyDescent="0.2">
      <c r="A2" s="34" t="s">
        <v>36</v>
      </c>
      <c r="B2" s="34" t="s">
        <v>37</v>
      </c>
      <c r="C2" s="34" t="s">
        <v>38</v>
      </c>
      <c r="D2" s="34" t="s">
        <v>39</v>
      </c>
      <c r="E2" s="34" t="s">
        <v>26</v>
      </c>
      <c r="F2" s="38" t="s">
        <v>40</v>
      </c>
    </row>
    <row r="3" spans="1:7" ht="63.75" x14ac:dyDescent="0.2">
      <c r="A3" s="30">
        <v>1</v>
      </c>
      <c r="B3" s="31" t="str">
        <f>Item1!B3</f>
        <v xml:space="preserve">Copo plástico descartável – para Água
Capacidade: 200 ml;
Material: Poliestireno;
De acordo com norma NBR 14865, da ABNT.
Acondicionados em tiras de 100 unidades. </v>
      </c>
      <c r="C3" s="30" t="str">
        <f>Item1!E3</f>
        <v>Centena</v>
      </c>
      <c r="D3" s="30">
        <f>Item1!F3</f>
        <v>15000</v>
      </c>
      <c r="E3" s="35">
        <f>Item1!D22</f>
        <v>3.2</v>
      </c>
      <c r="F3" s="32">
        <f>(ROUND(E3,2)*D3)</f>
        <v>48000</v>
      </c>
      <c r="G3" s="40" t="str">
        <f>IF(F3&gt;80000,"necessária a subdivisão deste item em cotas!","")</f>
        <v/>
      </c>
    </row>
    <row r="4" spans="1:7" ht="76.5" x14ac:dyDescent="0.2">
      <c r="A4" s="30">
        <v>2</v>
      </c>
      <c r="B4" s="31" t="str">
        <f>Item2!B3</f>
        <v xml:space="preserve">Copo plástico descartável – para Café
Capacidade: 50 ml;
Material: Poliestireno;
De acordo com norma NBR 14865, da ABNT.
Acondicionados em tiras de 100 unidades. 
</v>
      </c>
      <c r="C4" s="30" t="str">
        <f>Item2!E3</f>
        <v>Centena</v>
      </c>
      <c r="D4" s="30">
        <f>Item2!F3</f>
        <v>10000</v>
      </c>
      <c r="E4" s="35">
        <f>Item2!D22</f>
        <v>1.3920000000000001</v>
      </c>
      <c r="F4" s="32">
        <f t="shared" ref="F4:F54" si="0">(ROUND(E4,2)*D4)</f>
        <v>13899.999999999998</v>
      </c>
      <c r="G4" s="40" t="str">
        <f t="shared" ref="G4:G14" si="1">IF(F4&gt;80000,"necessária a subdivisão deste item em cotas!","")</f>
        <v/>
      </c>
    </row>
    <row r="5" spans="1:7" ht="76.5" x14ac:dyDescent="0.2">
      <c r="A5" s="30">
        <v>3</v>
      </c>
      <c r="B5" s="31" t="str">
        <f>Item3!B3</f>
        <v xml:space="preserve">Garrafa Térmica de Pressão
Capacidade: 1 litro;
Material: plástico;
Ampola de Vidro;
Indicação expressa de conformidade com a norma NBR 13282/98 da ABNT. </v>
      </c>
      <c r="C5" s="30" t="str">
        <f>Item3!E3</f>
        <v>unidade</v>
      </c>
      <c r="D5" s="30">
        <f>Item3!F3</f>
        <v>200</v>
      </c>
      <c r="E5" s="35">
        <f>Item3!D22</f>
        <v>51.7</v>
      </c>
      <c r="F5" s="32">
        <f t="shared" si="0"/>
        <v>10340</v>
      </c>
      <c r="G5" s="40" t="str">
        <f t="shared" si="1"/>
        <v/>
      </c>
    </row>
    <row r="6" spans="1:7" ht="102" x14ac:dyDescent="0.2">
      <c r="A6" s="30">
        <v>4</v>
      </c>
      <c r="B6" s="31" t="str">
        <f>Item4!B3</f>
        <v xml:space="preserve">Garrafa plástica para água mineral
Plástico, atóxico, transparente, resistente;
Capacidade: 20 litros;
Selo de adequação às normas ABNT NBR 14222, relativa ao seu processo de fabricação, e ABNT NBR 14328;
Fabricada no máximo a 6 meses contados da data de recebimento definitivo. 
</v>
      </c>
      <c r="C6" s="30" t="str">
        <f>Item4!E3</f>
        <v>unidade</v>
      </c>
      <c r="D6" s="30">
        <f>Item4!F3</f>
        <v>200</v>
      </c>
      <c r="E6" s="35">
        <f>Item4!D22</f>
        <v>9.7174999999999994</v>
      </c>
      <c r="F6" s="32">
        <f t="shared" si="0"/>
        <v>1944.0000000000002</v>
      </c>
      <c r="G6" s="40" t="str">
        <f t="shared" si="1"/>
        <v/>
      </c>
    </row>
    <row r="7" spans="1:7" ht="76.5" x14ac:dyDescent="0.2">
      <c r="A7" s="30">
        <v>5</v>
      </c>
      <c r="B7" s="31" t="str">
        <f>Item5!B3</f>
        <v xml:space="preserve">Guardanapo de papel
100% em fibras virgens;
Cor branca;
Dimensões mínimas: 20 x 23 cm;
Em embalagem plástica contendo no mínimo 48 unidades 
</v>
      </c>
      <c r="C7" s="30" t="str">
        <f>Item5!E3</f>
        <v>Pacote</v>
      </c>
      <c r="D7" s="30">
        <f>Item5!F3</f>
        <v>7000</v>
      </c>
      <c r="E7" s="35">
        <f>Item5!D22</f>
        <v>0.73333333333333339</v>
      </c>
      <c r="F7" s="32">
        <f t="shared" si="0"/>
        <v>5110</v>
      </c>
      <c r="G7" s="40" t="str">
        <f t="shared" si="1"/>
        <v/>
      </c>
    </row>
    <row r="8" spans="1:7" ht="127.5" x14ac:dyDescent="0.2">
      <c r="A8" s="30">
        <v>6</v>
      </c>
      <c r="B8" s="31" t="str">
        <f>Item6!B3</f>
        <v>Água sanitária
Solução aquosa a base de hipoclorito de sódio, com funções alvejante e desinfetante;
Frasco com 1.000 ml;
Embalagem com impressão do nome do fabricante e indicação de registro na ANVISA/MS.
Prazo de validade impresso na embalagem e não inferior a 11 meses contados da data de recebimento definitivo.
O material deverá estar acondicionado em caixas com até 24 unidades</v>
      </c>
      <c r="C8" s="30" t="str">
        <f>Item6!E3</f>
        <v>Frasco</v>
      </c>
      <c r="D8" s="30">
        <f>Item6!F3</f>
        <v>600</v>
      </c>
      <c r="E8" s="35">
        <f>Item6!D22</f>
        <v>1.5449999999999999</v>
      </c>
      <c r="F8" s="32">
        <f t="shared" si="0"/>
        <v>930</v>
      </c>
      <c r="G8" s="40" t="str">
        <f t="shared" si="1"/>
        <v/>
      </c>
    </row>
    <row r="9" spans="1:7" ht="114.75" x14ac:dyDescent="0.2">
      <c r="A9" s="30">
        <v>7</v>
      </c>
      <c r="B9" s="31" t="str">
        <f>Item7!B3</f>
        <v xml:space="preserve">Álcool Etílico em Gel 70%
Hidratado 70%;
Sem perfume
Frasco 500ml
Com informação de data de fabricação e número de lote;
Prazo de validade não inferior a 5 meses contados do recebimento definitivo.
Álcool destinado à assepsia das mãos 
</v>
      </c>
      <c r="C9" s="30" t="str">
        <f>Item7!E3</f>
        <v>Frasco</v>
      </c>
      <c r="D9" s="30">
        <f>Item7!F3</f>
        <v>12000</v>
      </c>
      <c r="E9" s="35">
        <f>Item7!D22</f>
        <v>3.806</v>
      </c>
      <c r="F9" s="32">
        <f t="shared" si="0"/>
        <v>45720</v>
      </c>
      <c r="G9" s="40" t="str">
        <f t="shared" si="1"/>
        <v/>
      </c>
    </row>
    <row r="10" spans="1:7" ht="89.25" x14ac:dyDescent="0.2">
      <c r="A10" s="30">
        <v>8</v>
      </c>
      <c r="B10" s="31" t="str">
        <f>Item8!B3</f>
        <v>Álcool Etílico Hidratado Líquido
Mínimo de 46 º INPM;
Frasco com 1.000ml;
O material deverá estar acondicionado em caixas com até 12 unidades;
Prazo de validade não inferior a 5 meses contados do recebimento definitivo</v>
      </c>
      <c r="C10" s="30" t="str">
        <f>Item8!E3</f>
        <v>Frasco</v>
      </c>
      <c r="D10" s="30">
        <f>Item8!F3</f>
        <v>3000</v>
      </c>
      <c r="E10" s="35">
        <f>Item8!D22</f>
        <v>3.65</v>
      </c>
      <c r="F10" s="32">
        <f t="shared" si="0"/>
        <v>10950</v>
      </c>
      <c r="G10" s="40" t="str">
        <f t="shared" si="1"/>
        <v/>
      </c>
    </row>
    <row r="11" spans="1:7" ht="63.75" x14ac:dyDescent="0.2">
      <c r="A11" s="30">
        <v>9</v>
      </c>
      <c r="B11" s="31" t="str">
        <f>Item9!B3</f>
        <v xml:space="preserve">Balde plástico de uso doméstico
Corpo em polipropileno;
Alça em metal;
Aro redondo;
Capacidade 20 L. </v>
      </c>
      <c r="C11" s="30" t="str">
        <f>Item9!E3</f>
        <v>unidade</v>
      </c>
      <c r="D11" s="30">
        <f>Item9!F3</f>
        <v>200</v>
      </c>
      <c r="E11" s="35">
        <f>Item9!D22</f>
        <v>7.7666666666666657</v>
      </c>
      <c r="F11" s="32">
        <f t="shared" si="0"/>
        <v>1554</v>
      </c>
      <c r="G11" s="40" t="str">
        <f t="shared" si="1"/>
        <v/>
      </c>
    </row>
    <row r="12" spans="1:7" ht="102" x14ac:dyDescent="0.2">
      <c r="A12" s="30">
        <v>10</v>
      </c>
      <c r="B12" s="31" t="str">
        <f>Item10!B3</f>
        <v xml:space="preserve">Cesto para lixo
Em fibra;
Altura: 35cm;
Diâmetro superior: 31 cm;
Diâmetro da base: 23 cm;
Aros cromados;
Cor preta;
Variação permitida: ± 1,5 cm </v>
      </c>
      <c r="C12" s="30" t="str">
        <f>Item10!E3</f>
        <v>unidade</v>
      </c>
      <c r="D12" s="30">
        <f>Item10!F3</f>
        <v>500</v>
      </c>
      <c r="E12" s="35">
        <f>Item10!D22</f>
        <v>27.326666666666664</v>
      </c>
      <c r="F12" s="32">
        <f t="shared" si="0"/>
        <v>13665</v>
      </c>
      <c r="G12" s="40" t="str">
        <f t="shared" si="1"/>
        <v/>
      </c>
    </row>
    <row r="13" spans="1:7" ht="114.75" x14ac:dyDescent="0.2">
      <c r="A13" s="30">
        <v>11</v>
      </c>
      <c r="B13" s="31" t="str">
        <f>Item11!B3</f>
        <v xml:space="preserve">Detergente líquido
Com tensoativo biodegradável, aroma suave;
Dermatologicamente testado;
Em embalagem plástica de 500 ml com bico dosador, com rótulo indicando o nome do fabricante, CNPJ, químico responsável e nº CRQ, número de registro na Anvisa, lote de fabricação e prazo de validade do produto. Marcas de referência:
Limpol e Ypê. </v>
      </c>
      <c r="C13" s="30" t="str">
        <f>Item11!E3</f>
        <v>Frasco</v>
      </c>
      <c r="D13" s="30">
        <f>Item11!F3</f>
        <v>2000</v>
      </c>
      <c r="E13" s="35">
        <f>Item11!D22</f>
        <v>2.08</v>
      </c>
      <c r="F13" s="32">
        <f t="shared" si="0"/>
        <v>4160</v>
      </c>
      <c r="G13" s="40" t="str">
        <f t="shared" si="1"/>
        <v/>
      </c>
    </row>
    <row r="14" spans="1:7" ht="76.5" x14ac:dyDescent="0.2">
      <c r="A14" s="30">
        <v>12</v>
      </c>
      <c r="B14" s="31" t="str">
        <f>Item12!B3</f>
        <v>Esponja dupla face
Em poliuretano e fibra têxtil;
Dimensões: 105 x 70 x 22 mm (comprimento,
largura e espessura), admitida variação de ± 5 mm.
O material deverá estar acondicionado em
caixas/fardos com até 120 unidades</v>
      </c>
      <c r="C14" s="30" t="str">
        <f>Item12!E3</f>
        <v>unidade</v>
      </c>
      <c r="D14" s="30">
        <f>Item12!F3</f>
        <v>10000</v>
      </c>
      <c r="E14" s="35">
        <f>Item12!D22</f>
        <v>1.03</v>
      </c>
      <c r="F14" s="32">
        <f t="shared" si="0"/>
        <v>10300</v>
      </c>
      <c r="G14" s="40" t="str">
        <f t="shared" si="1"/>
        <v/>
      </c>
    </row>
    <row r="15" spans="1:7" ht="102" x14ac:dyDescent="0.2">
      <c r="A15" s="30">
        <v>13</v>
      </c>
      <c r="B15" s="31" t="str">
        <f>Item13!B3</f>
        <v xml:space="preserve">Flanela
100% Algodão;
Cor branca;
Dimensões: 29 x 29 cm (altura x largura). Variação
permitida: ± 2cm;
O material deverá estar acondicionado em
caixas/fardos com até 100 unidades
</v>
      </c>
      <c r="C15" s="30" t="str">
        <f>Item13!E3</f>
        <v>unidade</v>
      </c>
      <c r="D15" s="30">
        <f>Item13!F3</f>
        <v>8000</v>
      </c>
      <c r="E15" s="35">
        <f>Item13!D22</f>
        <v>1.04</v>
      </c>
      <c r="F15" s="32">
        <f t="shared" si="0"/>
        <v>8320</v>
      </c>
      <c r="G15" s="40"/>
    </row>
    <row r="16" spans="1:7" ht="191.25" x14ac:dyDescent="0.2">
      <c r="A16" s="30">
        <v>14</v>
      </c>
      <c r="B16" s="31" t="str">
        <f>Item14!B3</f>
        <v>Limpador instantâneo
Ingrediente ativo: tensoativo aniônico
biodegradável;
Composição: Linear alquil benzeno, sulfonato de
sódio, tensoativo não iônico, alcalinizante,
sequestrante, solubilizante, éter glicólico, álcool,
perfume e água;
Embalagem com impressão do nome do fabricante e
indicação de registro na ANVISA/MS;
Frasco com 500 ml, com tampa e bico econômico;
Prazo de validade impresso na embalagem e não
inferior a 11 meses contados da data de
recebimento definitivo;
O material deverá estar acondicionado em caixas
com até 24 unidades</v>
      </c>
      <c r="C16" s="30" t="str">
        <f>Item14!E3</f>
        <v>FR</v>
      </c>
      <c r="D16" s="30">
        <f>Item14!F3</f>
        <v>5000</v>
      </c>
      <c r="E16" s="35">
        <f>Item14!D22</f>
        <v>2.0649999999999999</v>
      </c>
      <c r="F16" s="32">
        <f t="shared" si="0"/>
        <v>10350</v>
      </c>
      <c r="G16" s="40"/>
    </row>
    <row r="17" spans="1:7" ht="165.75" x14ac:dyDescent="0.2">
      <c r="A17" s="30">
        <v>15</v>
      </c>
      <c r="B17" s="31" t="str">
        <f>Item15!B3</f>
        <v>Removedor de adesivos e resíduos de colas e lacres, para utilização nas Urnas Eletrônicas e materiais correlatos. Tipo: Solvente líquido, removedor de cola de etiquetas e adesivos, dentre outras colas pegajosas; Produto que permita aplicação em superfícies de acrílico, metal, PVC e demais tipo de plástico; Isento de solventes nocivos e metais pesados; Recomendável para uso industrial; Acondicionados em frascos de 120 ml, com dosador. Embalagem com impressão do nome do fabricante e indicação de registro na ANVISA/MS; Não inflamável; Prazo de validade mínimo de 18 meses. O material deverá estar acondicionado em caixas com até 12 unidades</v>
      </c>
      <c r="C17" s="30" t="str">
        <f>Item15!E3</f>
        <v>Frasco</v>
      </c>
      <c r="D17" s="30">
        <f>Item15!F3</f>
        <v>1500</v>
      </c>
      <c r="E17" s="35">
        <f>Item15!D22</f>
        <v>19.716666666666669</v>
      </c>
      <c r="F17" s="32">
        <f>(ROUND(E17,2)*D17)</f>
        <v>29580</v>
      </c>
      <c r="G17" s="40"/>
    </row>
    <row r="18" spans="1:7" ht="102" x14ac:dyDescent="0.2">
      <c r="A18" s="30">
        <v>16</v>
      </c>
      <c r="B18" s="31" t="str">
        <f>Item16!B3</f>
        <v>Luva para Procedimento não Cirúrgico
Composição: Látex de borracha natural;
Tamanho: M – Médio;
Não Estéril;
Com pó bioabsorvível; Ambidestra; Cor: Creme;
Embalagem com 100 unidades; Prazo de validade
não inferior a 12 meses contados do recebimento
definitivo</v>
      </c>
      <c r="C18" s="30" t="str">
        <f>Item16!E3</f>
        <v xml:space="preserve">caixa </v>
      </c>
      <c r="D18" s="30">
        <f>Item16!F3</f>
        <v>1500</v>
      </c>
      <c r="E18" s="35">
        <f>Item16!D22</f>
        <v>20.429999999999996</v>
      </c>
      <c r="F18" s="32">
        <f>(ROUND(E18,2)*D18)</f>
        <v>30645</v>
      </c>
      <c r="G18" s="40"/>
    </row>
    <row r="19" spans="1:7" ht="114.75" x14ac:dyDescent="0.2">
      <c r="A19" s="30">
        <v>17</v>
      </c>
      <c r="B19" s="31" t="str">
        <f>Item17!B3</f>
        <v>Luva para Procedimento não Cirúrgico
Composição: Látex de borracha natural;
Tamanho: G – Grande;
Não Estéril;
Com pó bio-absorvível; Ambidestra;
Cor: Creme;
Embalagem com 100 unidades;
Prazo de validade não inferior a 12 meses contados
do recebimento definitivo.</v>
      </c>
      <c r="C19" s="30" t="str">
        <f>Item17!E3</f>
        <v>caixa</v>
      </c>
      <c r="D19" s="30">
        <f>Item17!F3</f>
        <v>3000</v>
      </c>
      <c r="E19" s="35">
        <f>Item17!D22</f>
        <v>20.119999999999997</v>
      </c>
      <c r="F19" s="32">
        <f t="shared" si="0"/>
        <v>60360</v>
      </c>
      <c r="G19" s="40"/>
    </row>
    <row r="20" spans="1:7" ht="76.5" x14ac:dyDescent="0.2">
      <c r="A20" s="30">
        <v>18</v>
      </c>
      <c r="B20" s="31" t="str">
        <f>Item18!B3</f>
        <v>Mascara Cirúrgica Descartável
Tripla Camada de Proteção
Cor branca
Clip Nasal Embutido
Com Elástico
Caixa com 50 unidades</v>
      </c>
      <c r="C20" s="30" t="str">
        <f>Item18!E3</f>
        <v>Caixa</v>
      </c>
      <c r="D20" s="30">
        <f>Item18!F3</f>
        <v>3000</v>
      </c>
      <c r="E20" s="35">
        <f>Item18!D22</f>
        <v>7.6659999999999995</v>
      </c>
      <c r="F20" s="32">
        <f t="shared" si="0"/>
        <v>23010</v>
      </c>
      <c r="G20" s="40"/>
    </row>
    <row r="21" spans="1:7" ht="76.5" x14ac:dyDescent="0.2">
      <c r="A21" s="30">
        <v>19</v>
      </c>
      <c r="B21" s="31" t="str">
        <f>Item19!B3</f>
        <v>Pá coletora lixo
Material da base: zinco;
Material do cabo: madeira;
Comprimento do cabo: 60 cm;
Para limpeza doméstica;
Variação permitida: ± 5 cm</v>
      </c>
      <c r="C21" s="30" t="str">
        <f>Item19!E3</f>
        <v>unidade</v>
      </c>
      <c r="D21" s="30">
        <f>Item19!F3</f>
        <v>100</v>
      </c>
      <c r="E21" s="35">
        <f>Item19!D22</f>
        <v>2.3449999999999998</v>
      </c>
      <c r="F21" s="32">
        <f t="shared" si="0"/>
        <v>235</v>
      </c>
      <c r="G21" s="40"/>
    </row>
    <row r="22" spans="1:7" ht="114.75" x14ac:dyDescent="0.2">
      <c r="A22" s="30">
        <v>20</v>
      </c>
      <c r="B22" s="31" t="str">
        <f>Item20!B3</f>
        <v>Pano para limpeza
100% algodão;
Tipo saco, duplo, lavado e alvejado;
Com alta absorção;
Dimensões: 65 x 42 cm;
Cor branca;
Variação permitida: ± 5cm;
O material deverá estar acondicionado em fardos
com até 25 unidades</v>
      </c>
      <c r="C22" s="30" t="str">
        <f>Item20!E3</f>
        <v>Unidade</v>
      </c>
      <c r="D22" s="30">
        <f>Item20!F3</f>
        <v>3000</v>
      </c>
      <c r="E22" s="35">
        <f>Item20!D22</f>
        <v>2.5266666666666668</v>
      </c>
      <c r="F22" s="32">
        <f t="shared" si="0"/>
        <v>7589.9999999999991</v>
      </c>
      <c r="G22" s="40"/>
    </row>
    <row r="23" spans="1:7" ht="38.25" x14ac:dyDescent="0.2">
      <c r="A23" s="30">
        <v>21</v>
      </c>
      <c r="B23" s="31" t="str">
        <f>Item21!B3</f>
        <v>Pano em Microfibra para Limpeza de Lente/LCD/Tela
Dimensões 13 X 13 cm, podendo variar em ± 2cm;
Acondicionado em pacotes com 100 unidades</v>
      </c>
      <c r="C23" s="30" t="str">
        <f>Item21!E3</f>
        <v>Pacote</v>
      </c>
      <c r="D23" s="30">
        <f>Item21!F3</f>
        <v>600</v>
      </c>
      <c r="E23" s="35">
        <f>Item21!D22</f>
        <v>56.726666666666667</v>
      </c>
      <c r="F23" s="32">
        <f t="shared" si="0"/>
        <v>34038</v>
      </c>
      <c r="G23" s="40"/>
    </row>
    <row r="24" spans="1:7" ht="114.75" x14ac:dyDescent="0.2">
      <c r="A24" s="30">
        <v>22</v>
      </c>
      <c r="B24" s="31" t="str">
        <f>Item22!B3</f>
        <v>Papel higiênico
Celulose virgem – 100% celulose;
Dimensões: mínimo de 30 m x 10 cm;
Dermatologicamente testado; Picotado;
Folha dupla;
Sem perfume;
Cor branca;
Pacote com 4 unidades.
PC = Pacote</v>
      </c>
      <c r="C24" s="30" t="str">
        <f>Item22!E3</f>
        <v xml:space="preserve">Pacote </v>
      </c>
      <c r="D24" s="30">
        <f>Item22!F3</f>
        <v>15000</v>
      </c>
      <c r="E24" s="35">
        <f>Item22!D22</f>
        <v>3.0424999999999995</v>
      </c>
      <c r="F24" s="32">
        <f t="shared" si="0"/>
        <v>45600</v>
      </c>
      <c r="G24" s="40"/>
    </row>
    <row r="25" spans="1:7" ht="102" x14ac:dyDescent="0.2">
      <c r="A25" s="30">
        <v>23</v>
      </c>
      <c r="B25" s="31" t="str">
        <f>Item23!B3</f>
        <v>Papel toalha
Cor branca, duas dobras, texturizado;
Dimensões: folhas com 22 cm x 22 cm;
Tipo interfolhado;
Macio e absorvente;
Pacote com 1000 folhas;
Variação permitida: ± 3.0 cm
PC = Pacote</v>
      </c>
      <c r="C25" s="30" t="str">
        <f>Item23!E3</f>
        <v>Pacote</v>
      </c>
      <c r="D25" s="30">
        <f>Item23!F3</f>
        <v>1250</v>
      </c>
      <c r="E25" s="35">
        <f>Item23!D22</f>
        <v>26.765000000000001</v>
      </c>
      <c r="F25" s="32">
        <f t="shared" si="0"/>
        <v>33462.5</v>
      </c>
      <c r="G25" s="40"/>
    </row>
    <row r="26" spans="1:7" ht="102" x14ac:dyDescent="0.2">
      <c r="A26" s="30">
        <v>24</v>
      </c>
      <c r="B26" s="31" t="str">
        <f>Item24!B3</f>
        <v xml:space="preserve">Sabão em pó Composição: alquil benzeno sulfato de sódio, corante; Embalagem com 500 g; Embalagem com impressão do nome do fabricante e indicação de registro na ANVISA/MS; Tensoativo aniônico biodegradável; Prazo de validade impresso na embalagem e não inferior a 11 meses contados da data de recebimento definitivo; O material deverá estar acondicionado em caixas/fardos com até 24 unidades </v>
      </c>
      <c r="C26" s="30" t="str">
        <f>Item24!E3</f>
        <v>Caixa</v>
      </c>
      <c r="D26" s="30">
        <f>Item24!F3</f>
        <v>3500</v>
      </c>
      <c r="E26" s="35">
        <f>Item24!D22</f>
        <v>4.2675000000000001</v>
      </c>
      <c r="F26" s="32">
        <f t="shared" si="0"/>
        <v>14944.999999999998</v>
      </c>
      <c r="G26" s="40"/>
    </row>
    <row r="27" spans="1:7" ht="89.25" x14ac:dyDescent="0.2">
      <c r="A27" s="30">
        <v>25</v>
      </c>
      <c r="B27" s="31" t="str">
        <f>Item25!B3</f>
        <v>Saco plástico para lixo
Cor preta;
Capacidade de 40 Litros;
Resistente ao peso mínimo de 5 Kg;
Cada pacote deverá conter 100 sacos;
O material deverá estar acondicionado em
caixas/fardos com até 150 pacotes</v>
      </c>
      <c r="C27" s="30" t="str">
        <f>Item25!E3</f>
        <v>Pacote</v>
      </c>
      <c r="D27" s="30">
        <f>Item25!F3</f>
        <v>1500</v>
      </c>
      <c r="E27" s="35">
        <f>Item25!D22</f>
        <v>23.616666666666664</v>
      </c>
      <c r="F27" s="32">
        <f t="shared" si="0"/>
        <v>35430</v>
      </c>
      <c r="G27" s="40"/>
    </row>
    <row r="28" spans="1:7" ht="63.75" x14ac:dyDescent="0.2">
      <c r="A28" s="30">
        <v>26</v>
      </c>
      <c r="B28" s="31" t="str">
        <f>Item26!B3</f>
        <v>Vassoura – Cerdas (naturais) em Piaçava
Cabo rosqueável;
Comprimento do cabo: mínimo de 1,15m;
Cepa com 20 cm, admitida variação de ± 2 cm;
Comprimento das cerdas: mínimo 11 cm.</v>
      </c>
      <c r="C28" s="30" t="str">
        <f>Item26!E3</f>
        <v>unidade</v>
      </c>
      <c r="D28" s="30">
        <f>Item26!F3</f>
        <v>600</v>
      </c>
      <c r="E28" s="35">
        <f>Item26!D22</f>
        <v>6.549666666666667</v>
      </c>
      <c r="F28" s="32">
        <f t="shared" si="0"/>
        <v>3930</v>
      </c>
      <c r="G28" s="40"/>
    </row>
    <row r="29" spans="1:7" ht="51" x14ac:dyDescent="0.2">
      <c r="A29" s="30">
        <v>27</v>
      </c>
      <c r="B29" s="31" t="str">
        <f>'Item 27'!B3</f>
        <v>Coador de Tecido para Cafeteira Elétrica
Aplicação: para máquina de café industrial
Compatível com as marcas/modelos:
CONSERCAF/ CIC20 e CIP20</v>
      </c>
      <c r="C29" s="30" t="str">
        <f>'Item 27'!E3</f>
        <v>unidade</v>
      </c>
      <c r="D29" s="30">
        <f>'Item 27'!F3</f>
        <v>120</v>
      </c>
      <c r="E29" s="35">
        <f>'Item 27'!D22</f>
        <v>14.195</v>
      </c>
      <c r="F29" s="32">
        <f t="shared" si="0"/>
        <v>1704</v>
      </c>
      <c r="G29" s="40"/>
    </row>
    <row r="30" spans="1:7" ht="140.25" x14ac:dyDescent="0.2">
      <c r="A30" s="30">
        <v>28</v>
      </c>
      <c r="B30" s="31" t="str">
        <f>Item28!B3</f>
        <v>Lixeira
Para coleta seletiva;
Corpo cilíndrico em aço inox 430 polido;
Tampa basculante em aço inox 430 polido;
Aro com pintura eletrostática em amarelo, azul,
vermelho, conforme cada pedido, de acordo com
Resolução Conama n.º 275/2001;
Volume nominal: 50 litros;
Diâmetro máximo: 300 mm;
Altura máxima: 750 mm;
Garantia mínima de 1 ano.</v>
      </c>
      <c r="C30" s="30" t="str">
        <f>Item28!E3</f>
        <v>unidade</v>
      </c>
      <c r="D30" s="30">
        <f>Item28!F3</f>
        <v>45</v>
      </c>
      <c r="E30" s="35">
        <f>Item28!D22</f>
        <v>253.16000000000003</v>
      </c>
      <c r="F30" s="32">
        <f t="shared" si="0"/>
        <v>11392.2</v>
      </c>
      <c r="G30" s="40"/>
    </row>
    <row r="31" spans="1:7" ht="114.75" x14ac:dyDescent="0.2">
      <c r="A31" s="30">
        <v>29</v>
      </c>
      <c r="B31" s="31" t="str">
        <f>Item29!B3</f>
        <v>COLETOR DE PILHAS E BATERIAS
Capacidade mínima: 30 litros;
Compartimentos distintos para pilhas e baterias;
Profundidade máxima: 170 mm;
Para sobreposição em parede;
Cor: laranja, conforme Resolução Conama n.º
275/2001;
Identificação gráfica frontal do tipo de material
reciclável</v>
      </c>
      <c r="C31" s="30" t="str">
        <f>Item29!E3</f>
        <v>unidade</v>
      </c>
      <c r="D31" s="30">
        <f>Item29!F3</f>
        <v>4</v>
      </c>
      <c r="E31" s="35">
        <f>Item29!D22</f>
        <v>129.22</v>
      </c>
      <c r="F31" s="32">
        <f t="shared" si="0"/>
        <v>516.88</v>
      </c>
      <c r="G31" s="40"/>
    </row>
    <row r="32" spans="1:7" ht="15.75" x14ac:dyDescent="0.25">
      <c r="A32" s="94" t="s">
        <v>238</v>
      </c>
      <c r="B32" s="94"/>
      <c r="C32" s="94"/>
      <c r="D32" s="94"/>
      <c r="E32" s="94"/>
      <c r="F32" s="94"/>
      <c r="G32" s="40"/>
    </row>
    <row r="33" spans="1:7" ht="89.25" x14ac:dyDescent="0.2">
      <c r="A33" s="30">
        <v>30</v>
      </c>
      <c r="B33" s="31" t="str">
        <f>Item30!B3</f>
        <v>Xícara para Café com Pires
Porcelana branca lisa
Capacidade da xícara: 50ml, podendo variar em +
10ml
Formato redondo
Acondicionada em caixa de papelão com 06
unidades</v>
      </c>
      <c r="C33" s="30" t="str">
        <f>Item30!E3</f>
        <v>unidade</v>
      </c>
      <c r="D33" s="30">
        <f>Item30!F3</f>
        <v>60</v>
      </c>
      <c r="E33" s="35">
        <f>Item30!D22</f>
        <v>12.844999999999999</v>
      </c>
      <c r="F33" s="32">
        <f t="shared" si="0"/>
        <v>771</v>
      </c>
      <c r="G33" s="40"/>
    </row>
    <row r="34" spans="1:7" ht="51" x14ac:dyDescent="0.2">
      <c r="A34" s="30">
        <v>31</v>
      </c>
      <c r="B34" s="31" t="str">
        <f>Item31!B3</f>
        <v>Tigela de porcelana
Tigela, material: porcelana, capacidade: 500 ml,
características adicionais: branca, redonda, uso:
copa,cozinha</v>
      </c>
      <c r="C34" s="30" t="str">
        <f>Item31!E3</f>
        <v>unidade</v>
      </c>
      <c r="D34" s="30">
        <f>Item31!F3</f>
        <v>10</v>
      </c>
      <c r="E34" s="35">
        <f>Item31!D22</f>
        <v>11.895</v>
      </c>
      <c r="F34" s="32">
        <f t="shared" si="0"/>
        <v>119</v>
      </c>
      <c r="G34" s="40"/>
    </row>
    <row r="35" spans="1:7" ht="51" x14ac:dyDescent="0.2">
      <c r="A35" s="30">
        <v>32</v>
      </c>
      <c r="B35" s="31" t="str">
        <f>Item32!B3</f>
        <v>Pratos Porcelana
Prato, material: porcelana, características
adicionais: raso, octogonal, diâmetro: 28,50 cm,
cor: branca</v>
      </c>
      <c r="C35" s="30" t="str">
        <f>Item32!E3</f>
        <v>unidade</v>
      </c>
      <c r="D35" s="30">
        <f>Item32!F3</f>
        <v>36</v>
      </c>
      <c r="E35" s="35">
        <f>Item32!D22</f>
        <v>26.172499999999999</v>
      </c>
      <c r="F35" s="32">
        <f t="shared" si="0"/>
        <v>942.12000000000012</v>
      </c>
      <c r="G35" s="40"/>
    </row>
    <row r="36" spans="1:7" ht="63.75" x14ac:dyDescent="0.2">
      <c r="A36" s="30">
        <v>33</v>
      </c>
      <c r="B36" s="31" t="str">
        <f>Item33!B3</f>
        <v>Pratos para sobremesa
Material: louça, aplicação: sobremesa,
características adicionais: tipo raso, formato
quadrado, cor: branca, dimensões: 17 x 17 cm,
podendo variar em + 2,0cm.</v>
      </c>
      <c r="C36" s="30" t="str">
        <f>Item33!E3</f>
        <v>unidade</v>
      </c>
      <c r="D36" s="30">
        <f>Item33!F3</f>
        <v>36</v>
      </c>
      <c r="E36" s="35">
        <f>Item33!D22</f>
        <v>15.695999999999998</v>
      </c>
      <c r="F36" s="32">
        <f t="shared" si="0"/>
        <v>565.19999999999993</v>
      </c>
      <c r="G36" s="40"/>
    </row>
    <row r="37" spans="1:7" ht="51" x14ac:dyDescent="0.2">
      <c r="A37" s="30">
        <v>34</v>
      </c>
      <c r="B37" s="31" t="str">
        <f>'Item 34'!B3</f>
        <v>Taça para água em vidro incolor transparente
Com acabamento Bico de Jaca
Capacidade 300ml, podendo variar em + 50ml
Acondicionada em embalagem com 06 unidades</v>
      </c>
      <c r="C37" s="30" t="str">
        <f>'Item 34'!E3</f>
        <v>unidade</v>
      </c>
      <c r="D37" s="30">
        <f>'Item 34'!F3</f>
        <v>60</v>
      </c>
      <c r="E37" s="35">
        <f>'Item 34'!D22</f>
        <v>15.795</v>
      </c>
      <c r="F37" s="32">
        <f t="shared" si="0"/>
        <v>948</v>
      </c>
      <c r="G37" s="40"/>
    </row>
    <row r="38" spans="1:7" ht="63.75" x14ac:dyDescent="0.2">
      <c r="A38" s="30">
        <v>35</v>
      </c>
      <c r="B38" s="31" t="str">
        <f>Item35!B3</f>
        <v>Jarra para água/suco em cristal transparente
incolor
Com alça
Capacidade para 1,660 l podendo variar em + 0,5l
Acondicionada em embalagem individual</v>
      </c>
      <c r="C38" s="30" t="str">
        <f>Item35!E3</f>
        <v>unidade</v>
      </c>
      <c r="D38" s="30">
        <f>Item35!F3</f>
        <v>10</v>
      </c>
      <c r="E38" s="35">
        <f>Item35!D22</f>
        <v>29.43</v>
      </c>
      <c r="F38" s="32">
        <f t="shared" si="0"/>
        <v>294.3</v>
      </c>
      <c r="G38" s="40"/>
    </row>
    <row r="39" spans="1:7" ht="63.75" x14ac:dyDescent="0.2">
      <c r="A39" s="30">
        <v>36</v>
      </c>
      <c r="B39" s="31" t="str">
        <f>Item36!B3</f>
        <v>Recipiente de Vidro
Tipo BOMBONIERE com pé e tampa.
Medindo: 250 x 160mm (D x A). Material: Vidro
liso transparente. Formato: Redondo.
Acondicionada em embalagem individual</v>
      </c>
      <c r="C39" s="30" t="str">
        <f>Item36!E3</f>
        <v>unidade</v>
      </c>
      <c r="D39" s="30">
        <f>Item36!F3</f>
        <v>10</v>
      </c>
      <c r="E39" s="35">
        <f>Item36!D22</f>
        <v>38.805</v>
      </c>
      <c r="F39" s="32">
        <f t="shared" si="0"/>
        <v>388.1</v>
      </c>
      <c r="G39" s="40"/>
    </row>
    <row r="40" spans="1:7" ht="15.75" x14ac:dyDescent="0.25">
      <c r="A40" s="95" t="s">
        <v>239</v>
      </c>
      <c r="B40" s="96"/>
      <c r="C40" s="96"/>
      <c r="D40" s="96"/>
      <c r="E40" s="97"/>
      <c r="F40" s="33">
        <f>F33+F34+F35+F36+F37+F38+F39</f>
        <v>4027.7200000000003</v>
      </c>
      <c r="G40" s="40"/>
    </row>
    <row r="41" spans="1:7" ht="15.75" x14ac:dyDescent="0.25">
      <c r="A41" s="94" t="s">
        <v>240</v>
      </c>
      <c r="B41" s="94"/>
      <c r="C41" s="94"/>
      <c r="D41" s="94"/>
      <c r="E41" s="94"/>
      <c r="F41" s="94"/>
      <c r="G41" s="40"/>
    </row>
    <row r="42" spans="1:7" ht="63.75" x14ac:dyDescent="0.2">
      <c r="A42" s="30">
        <v>37</v>
      </c>
      <c r="B42" s="31" t="str">
        <f>Item37!B3</f>
        <v>Pá de silicone
Pá culinária, material corpo: aço inoxidável, material
cabo: aço inoxidável, comprimento corpo: 11 cm,
largura: 5 cm, comprimento cabo: 13 cm, aplicação:
cortar e servir bolos e tortas</v>
      </c>
      <c r="C42" s="30" t="str">
        <f>Item37!E3</f>
        <v>unidade</v>
      </c>
      <c r="D42" s="30">
        <f>Item37!F3</f>
        <v>10</v>
      </c>
      <c r="E42" s="35">
        <f>Item37!D22</f>
        <v>6.9350000000000005</v>
      </c>
      <c r="F42" s="32">
        <f t="shared" si="0"/>
        <v>69.400000000000006</v>
      </c>
      <c r="G42" s="40"/>
    </row>
    <row r="43" spans="1:7" ht="38.25" x14ac:dyDescent="0.2">
      <c r="A43" s="30">
        <v>38</v>
      </c>
      <c r="B43" s="31" t="str">
        <f>Item38!B3</f>
        <v>Colher
Colher, material corpo: polietileno, material cabo:
polietileno, comprimento: 45 cm</v>
      </c>
      <c r="C43" s="30" t="str">
        <f>Item38!E3</f>
        <v>unidade</v>
      </c>
      <c r="D43" s="30">
        <f>Item38!F3</f>
        <v>10</v>
      </c>
      <c r="E43" s="35">
        <f>Item38!D22</f>
        <v>23.982500000000002</v>
      </c>
      <c r="F43" s="32">
        <f t="shared" si="0"/>
        <v>239.8</v>
      </c>
      <c r="G43" s="40"/>
    </row>
    <row r="44" spans="1:7" ht="89.25" x14ac:dyDescent="0.2">
      <c r="A44" s="30">
        <v>39</v>
      </c>
      <c r="B44" s="31" t="str">
        <f>Item39!B3</f>
        <v>Conjunto de utensílios de cozinha em
100% silicone com reforço interno -
4 peças
(1 colher ≥ 28cm , 1 concha ≥ 28cm, 1 espátula
perfurada ≥ 28cm e 1 espátula
arredondada), resistente a temperaturas entre -30°c
a 220°c.</v>
      </c>
      <c r="C44" s="30" t="str">
        <f>Item39!E3</f>
        <v>unidade</v>
      </c>
      <c r="D44" s="30">
        <f>Item39!F3</f>
        <v>4</v>
      </c>
      <c r="E44" s="35">
        <f>Item39!D22</f>
        <v>108.35000000000001</v>
      </c>
      <c r="F44" s="32">
        <f t="shared" si="0"/>
        <v>433.4</v>
      </c>
      <c r="G44" s="40"/>
    </row>
    <row r="45" spans="1:7" ht="63.75" x14ac:dyDescent="0.2">
      <c r="A45" s="30">
        <v>40</v>
      </c>
      <c r="B45" s="31" t="str">
        <f>Item40!B3</f>
        <v>Pá para bolo
Aço inoxidável
Acondicionada em embalagem individual
Dimensões (CxLxA): 247x50x35 mm
Espessura: 2,5 mm.</v>
      </c>
      <c r="C45" s="30" t="str">
        <f>Item40!E3</f>
        <v>unidade</v>
      </c>
      <c r="D45" s="30">
        <f>Item40!F3</f>
        <v>10</v>
      </c>
      <c r="E45" s="35">
        <f>Item40!D22</f>
        <v>19.886666666666667</v>
      </c>
      <c r="F45" s="32">
        <f t="shared" si="0"/>
        <v>198.9</v>
      </c>
      <c r="G45" s="40"/>
    </row>
    <row r="46" spans="1:7" ht="15.75" x14ac:dyDescent="0.25">
      <c r="A46" s="95" t="s">
        <v>241</v>
      </c>
      <c r="B46" s="96"/>
      <c r="C46" s="96"/>
      <c r="D46" s="96"/>
      <c r="E46" s="97"/>
      <c r="F46" s="33">
        <f>F42+F43+F44+F45</f>
        <v>941.5</v>
      </c>
      <c r="G46" s="40"/>
    </row>
    <row r="47" spans="1:7" ht="15.75" x14ac:dyDescent="0.25">
      <c r="A47" s="98" t="s">
        <v>242</v>
      </c>
      <c r="B47" s="99"/>
      <c r="C47" s="99"/>
      <c r="D47" s="99"/>
      <c r="E47" s="99"/>
      <c r="F47" s="100"/>
      <c r="G47" s="40"/>
    </row>
    <row r="48" spans="1:7" ht="51" x14ac:dyDescent="0.2">
      <c r="A48" s="30">
        <v>41</v>
      </c>
      <c r="B48" s="31" t="str">
        <f>Item41!B3</f>
        <v>Bandeja redonda
Aço inoxidável
Diâmetro de 40 cm, podendo variar em + 2,0cm
Acondicionada em embalagem individual</v>
      </c>
      <c r="C48" s="30" t="str">
        <f>Item41!E3</f>
        <v>unidade</v>
      </c>
      <c r="D48" s="30">
        <f>Item41!F3</f>
        <v>10</v>
      </c>
      <c r="E48" s="35">
        <f>Item41!D22</f>
        <v>22.75</v>
      </c>
      <c r="F48" s="32">
        <f t="shared" si="0"/>
        <v>227.5</v>
      </c>
      <c r="G48" s="40"/>
    </row>
    <row r="49" spans="1:7" ht="38.25" x14ac:dyDescent="0.2">
      <c r="A49" s="30">
        <v>42</v>
      </c>
      <c r="B49" s="31" t="str">
        <f>Item42!B3</f>
        <v>Bandeja redonda
Aço inoxidável
Diâmetro de 30 cm, podendo variar em + 2,0cm</v>
      </c>
      <c r="C49" s="30" t="str">
        <f>Item42!E3</f>
        <v>unidade</v>
      </c>
      <c r="D49" s="30">
        <f>Item42!F3</f>
        <v>20</v>
      </c>
      <c r="E49" s="35">
        <f>Item42!D22</f>
        <v>60.06</v>
      </c>
      <c r="F49" s="32">
        <f t="shared" si="0"/>
        <v>1201.2</v>
      </c>
      <c r="G49" s="40"/>
    </row>
    <row r="50" spans="1:7" ht="51" x14ac:dyDescent="0.2">
      <c r="A50" s="30">
        <v>43</v>
      </c>
      <c r="B50" s="31" t="str">
        <f>' Item43'!B3</f>
        <v>Bandeja Retangular com alças
Aço inoxidável
Dimensões 40 x 30cm, podendo variar em + 2,0cm
Acondicionada em embalagem individual</v>
      </c>
      <c r="C50" s="30" t="str">
        <f>' Item43'!E3</f>
        <v>unidade</v>
      </c>
      <c r="D50" s="30">
        <f>' Item43'!F3</f>
        <v>10</v>
      </c>
      <c r="E50" s="35">
        <f>' Item43'!D22</f>
        <v>89.444999999999993</v>
      </c>
      <c r="F50" s="32">
        <f t="shared" si="0"/>
        <v>894.5</v>
      </c>
      <c r="G50" s="40"/>
    </row>
    <row r="51" spans="1:7" ht="89.25" x14ac:dyDescent="0.2">
      <c r="A51" s="30">
        <v>44</v>
      </c>
      <c r="B51" s="31" t="str">
        <f>'Item44 '!B3</f>
        <v>Porta-guardanapo
Aço inoxidável
Comprimento 11 cm,
Altura 7 cm Largura 3,5
Podendo as medidas variar para mais ou para menos
2 cm.
Acondicionada em embalagem individual</v>
      </c>
      <c r="C51" s="30" t="str">
        <f>'Item44 '!E3</f>
        <v>Unidade</v>
      </c>
      <c r="D51" s="46">
        <f>'Item44 '!F3</f>
        <v>10</v>
      </c>
      <c r="E51" s="35">
        <f>'Item44 '!D22</f>
        <v>20.875</v>
      </c>
      <c r="F51" s="32">
        <f t="shared" si="0"/>
        <v>208.79999999999998</v>
      </c>
      <c r="G51" s="40"/>
    </row>
    <row r="52" spans="1:7" ht="15.75" x14ac:dyDescent="0.25">
      <c r="A52" s="95" t="s">
        <v>243</v>
      </c>
      <c r="B52" s="96"/>
      <c r="C52" s="96"/>
      <c r="D52" s="96"/>
      <c r="E52" s="97"/>
      <c r="F52" s="33">
        <f>F48+F49+F50+F51</f>
        <v>2532</v>
      </c>
      <c r="G52" s="40"/>
    </row>
    <row r="53" spans="1:7" ht="102" x14ac:dyDescent="0.2">
      <c r="A53" s="47">
        <v>45</v>
      </c>
      <c r="B53" s="48" t="str">
        <f>Item45!B3</f>
        <v>Luva para Procedimento não Cirúrgico
Composição: Látex de borracha natural;
Tamanho: M – Médio;
Não Estéril;
Com pó bioabsorvível; Ambidestra; Cor: Creme;
Embalagem com 100 unidades; Prazo de validade
não inferior a 12 meses contados do recebimento
definitivo</v>
      </c>
      <c r="C53" s="47" t="str">
        <f>Item45!E3</f>
        <v>caixa</v>
      </c>
      <c r="D53" s="49">
        <f>Item45!F3</f>
        <v>4500</v>
      </c>
      <c r="E53" s="50">
        <f>Item45!D22</f>
        <v>20.429999999999996</v>
      </c>
      <c r="F53" s="51">
        <f t="shared" si="0"/>
        <v>91935</v>
      </c>
      <c r="G53" s="40"/>
    </row>
    <row r="54" spans="1:7" ht="102" x14ac:dyDescent="0.2">
      <c r="A54" s="47">
        <v>46</v>
      </c>
      <c r="B54" s="48" t="str">
        <f>Item46!B3</f>
        <v>Papel toalha
Cor branca, duas dobras, texturizado;
Dimensões: folhas com 22 cm x 22 cm;
Tipo interfolhado;
Macio e absorvente;
Pacote com 1000 folhas;
Variação permitida: ± 3.0 cm
PC = Pacote</v>
      </c>
      <c r="C54" s="47" t="str">
        <f>Item46!E3</f>
        <v xml:space="preserve">Pacote </v>
      </c>
      <c r="D54" s="49">
        <f>Item46!F3</f>
        <v>3750</v>
      </c>
      <c r="E54" s="50">
        <f>Item46!D22</f>
        <v>26.765000000000001</v>
      </c>
      <c r="F54" s="51">
        <f t="shared" si="0"/>
        <v>100387.5</v>
      </c>
      <c r="G54" s="40"/>
    </row>
    <row r="55" spans="1:7" ht="105" customHeight="1" x14ac:dyDescent="0.2">
      <c r="A55" s="47">
        <v>47</v>
      </c>
      <c r="B55" s="48" t="str">
        <f>Item47!B3</f>
        <v>Saco plástico para lixo
Cor preta;
Capacidade de 40 Litros;
Resistente ao peso mínimo de 5 Kg;
Cada pacote deverá conter 100 sacos;
O material deverá estar acondicionado em
caixas/fardos com até 150 pacotes</v>
      </c>
      <c r="C55" s="47" t="str">
        <f>Item47!E3</f>
        <v>Pacote</v>
      </c>
      <c r="D55" s="49">
        <f>Item47!F3</f>
        <v>4500</v>
      </c>
      <c r="E55" s="50">
        <f>Item47!D22</f>
        <v>23.616666666666664</v>
      </c>
      <c r="F55" s="51">
        <f>(ROUND(E55,2)*D55)</f>
        <v>106290</v>
      </c>
      <c r="G55" s="40"/>
    </row>
    <row r="56" spans="1:7" ht="44.25" customHeight="1" x14ac:dyDescent="0.25">
      <c r="A56" s="94" t="s">
        <v>41</v>
      </c>
      <c r="B56" s="94"/>
      <c r="C56" s="94"/>
      <c r="D56" s="94"/>
      <c r="E56" s="94"/>
      <c r="F56" s="33">
        <f>SUM(F3:F31,F40,F46,F52,F53:F55)</f>
        <v>823795.3</v>
      </c>
      <c r="G56" s="52"/>
    </row>
  </sheetData>
  <mergeCells count="8">
    <mergeCell ref="A1:F1"/>
    <mergeCell ref="A56:E56"/>
    <mergeCell ref="A32:F32"/>
    <mergeCell ref="A40:E40"/>
    <mergeCell ref="A41:F41"/>
    <mergeCell ref="A46:E46"/>
    <mergeCell ref="A47:F47"/>
    <mergeCell ref="A52:E52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7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15</v>
      </c>
      <c r="B2" s="65" t="s">
        <v>1</v>
      </c>
      <c r="C2" s="66"/>
      <c r="D2" s="67"/>
      <c r="E2" s="2" t="s">
        <v>2</v>
      </c>
      <c r="F2" s="2" t="s">
        <v>3</v>
      </c>
      <c r="G2" s="2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250</v>
      </c>
      <c r="C3" s="69"/>
      <c r="D3" s="70"/>
      <c r="E3" s="80" t="s">
        <v>74</v>
      </c>
      <c r="F3" s="81">
        <v>7000</v>
      </c>
      <c r="G3" s="4" t="s">
        <v>88</v>
      </c>
      <c r="H3" s="5">
        <v>0.7</v>
      </c>
      <c r="I3" s="5" t="str">
        <f>IF(H3="","",(IF($C$20&lt;25%,"N/A",IF(H3&lt;=($D$20+$B$20),H3,"Descartado"))))</f>
        <v>N/A</v>
      </c>
    </row>
    <row r="4" spans="1:9" x14ac:dyDescent="0.2">
      <c r="A4" s="65"/>
      <c r="B4" s="71"/>
      <c r="C4" s="72"/>
      <c r="D4" s="73"/>
      <c r="E4" s="80"/>
      <c r="F4" s="80"/>
      <c r="G4" s="4" t="s">
        <v>89</v>
      </c>
      <c r="H4" s="5">
        <v>0.7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65"/>
      <c r="B5" s="71"/>
      <c r="C5" s="72"/>
      <c r="D5" s="73"/>
      <c r="E5" s="80"/>
      <c r="F5" s="80"/>
      <c r="G5" s="4" t="s">
        <v>77</v>
      </c>
      <c r="H5" s="5">
        <v>0.8</v>
      </c>
      <c r="I5" s="5" t="str">
        <f t="shared" si="0"/>
        <v>N/A</v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5.773502691896263E-2</v>
      </c>
      <c r="C20" s="18">
        <f>IF(H23&lt;2,"N/A",(B20/D20))</f>
        <v>7.8729582162221756E-2</v>
      </c>
      <c r="D20" s="19">
        <f>AVERAGE(H3:H17)</f>
        <v>0.73333333333333339</v>
      </c>
      <c r="E20" s="20" t="str">
        <f>IF(H23&lt;2,"N/A",(IF(C20&lt;=25%,"N/A",AVERAGE(I3:I17))))</f>
        <v>N/A</v>
      </c>
      <c r="F20" s="19">
        <f>MEDIAN(H3:H17)</f>
        <v>0.7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0.73333333333333339</v>
      </c>
      <c r="E22" s="83"/>
    </row>
    <row r="23" spans="1:9" x14ac:dyDescent="0.2">
      <c r="B23" s="82" t="s">
        <v>11</v>
      </c>
      <c r="C23" s="82"/>
      <c r="D23" s="83">
        <f>ROUND(D22,2)*F3</f>
        <v>5110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6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16</v>
      </c>
      <c r="B2" s="65" t="s">
        <v>1</v>
      </c>
      <c r="C2" s="66"/>
      <c r="D2" s="67"/>
      <c r="E2" s="2" t="s">
        <v>2</v>
      </c>
      <c r="F2" s="2" t="s">
        <v>3</v>
      </c>
      <c r="G2" s="2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251</v>
      </c>
      <c r="C3" s="69"/>
      <c r="D3" s="70"/>
      <c r="E3" s="80" t="s">
        <v>75</v>
      </c>
      <c r="F3" s="84">
        <v>600</v>
      </c>
      <c r="G3" s="4" t="s">
        <v>90</v>
      </c>
      <c r="H3" s="5">
        <v>1.3</v>
      </c>
      <c r="I3" s="5">
        <f>IF(H3="","",(IF($C$20&lt;25%,"N/A",IF(H3&lt;=($D$20+$B$20),H3,"Descartado"))))</f>
        <v>1.3</v>
      </c>
    </row>
    <row r="4" spans="1:9" x14ac:dyDescent="0.2">
      <c r="A4" s="65"/>
      <c r="B4" s="71"/>
      <c r="C4" s="72"/>
      <c r="D4" s="73"/>
      <c r="E4" s="80"/>
      <c r="F4" s="80"/>
      <c r="G4" s="4" t="s">
        <v>91</v>
      </c>
      <c r="H4" s="5">
        <v>1.79</v>
      </c>
      <c r="I4" s="5">
        <f t="shared" ref="I4:I17" si="0">IF(H4="","",(IF($C$20&lt;25%,"N/A",IF(H4&lt;=($D$20+$B$20),H4,"Descartado"))))</f>
        <v>1.79</v>
      </c>
    </row>
    <row r="5" spans="1:9" x14ac:dyDescent="0.2">
      <c r="A5" s="65"/>
      <c r="B5" s="71"/>
      <c r="C5" s="72"/>
      <c r="D5" s="73"/>
      <c r="E5" s="80"/>
      <c r="F5" s="80"/>
      <c r="G5" s="4" t="s">
        <v>92</v>
      </c>
      <c r="H5" s="5">
        <v>17.739999999999998</v>
      </c>
      <c r="I5" s="5" t="str">
        <f t="shared" si="0"/>
        <v>Descartado</v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9.3533968874058431</v>
      </c>
      <c r="C20" s="18">
        <f>IF(H23&lt;2,"N/A",(B20/D20))</f>
        <v>1.3471046885366074</v>
      </c>
      <c r="D20" s="19">
        <f>AVERAGE(H3:H17)</f>
        <v>6.9433333333333325</v>
      </c>
      <c r="E20" s="20">
        <f>IF(H23&lt;2,"N/A",(IF(C20&lt;=25%,"N/A",AVERAGE(I3:I17))))</f>
        <v>1.5449999999999999</v>
      </c>
      <c r="F20" s="19">
        <f>MEDIAN(H3:H17)</f>
        <v>1.79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1.5449999999999999</v>
      </c>
      <c r="E22" s="83"/>
    </row>
    <row r="23" spans="1:9" x14ac:dyDescent="0.2">
      <c r="B23" s="82" t="s">
        <v>11</v>
      </c>
      <c r="C23" s="82"/>
      <c r="D23" s="83">
        <f>ROUND(D22,2)*F3</f>
        <v>930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1.140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17</v>
      </c>
      <c r="B2" s="65" t="s">
        <v>1</v>
      </c>
      <c r="C2" s="66"/>
      <c r="D2" s="67"/>
      <c r="E2" s="2" t="s">
        <v>2</v>
      </c>
      <c r="F2" s="2" t="s">
        <v>3</v>
      </c>
      <c r="G2" s="2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252</v>
      </c>
      <c r="C3" s="69"/>
      <c r="D3" s="70"/>
      <c r="E3" s="80" t="s">
        <v>75</v>
      </c>
      <c r="F3" s="81">
        <v>12000</v>
      </c>
      <c r="G3" s="4" t="s">
        <v>96</v>
      </c>
      <c r="H3" s="5">
        <v>2.92</v>
      </c>
      <c r="I3" s="5" t="str">
        <f>IF(H3="","",(IF($C$20&lt;25%,"N/A",IF(H3&lt;=($D$20+$B$20),H3,"Descartado"))))</f>
        <v>N/A</v>
      </c>
    </row>
    <row r="4" spans="1:9" x14ac:dyDescent="0.2">
      <c r="A4" s="65"/>
      <c r="B4" s="71"/>
      <c r="C4" s="72"/>
      <c r="D4" s="73"/>
      <c r="E4" s="80"/>
      <c r="F4" s="80"/>
      <c r="G4" s="4" t="s">
        <v>97</v>
      </c>
      <c r="H4" s="5">
        <v>3.85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65"/>
      <c r="B5" s="71"/>
      <c r="C5" s="72"/>
      <c r="D5" s="73"/>
      <c r="E5" s="80"/>
      <c r="F5" s="80"/>
      <c r="G5" s="4" t="s">
        <v>96</v>
      </c>
      <c r="H5" s="5">
        <v>3.97</v>
      </c>
      <c r="I5" s="5" t="str">
        <f t="shared" si="0"/>
        <v>N/A</v>
      </c>
    </row>
    <row r="6" spans="1:9" x14ac:dyDescent="0.2">
      <c r="A6" s="65"/>
      <c r="B6" s="71"/>
      <c r="C6" s="72"/>
      <c r="D6" s="73"/>
      <c r="E6" s="80"/>
      <c r="F6" s="80"/>
      <c r="G6" s="4" t="s">
        <v>98</v>
      </c>
      <c r="H6" s="5">
        <v>4</v>
      </c>
      <c r="I6" s="5" t="str">
        <f t="shared" si="0"/>
        <v>N/A</v>
      </c>
    </row>
    <row r="7" spans="1:9" x14ac:dyDescent="0.2">
      <c r="A7" s="65"/>
      <c r="B7" s="71"/>
      <c r="C7" s="72"/>
      <c r="D7" s="73"/>
      <c r="E7" s="80"/>
      <c r="F7" s="80"/>
      <c r="G7" s="4" t="s">
        <v>99</v>
      </c>
      <c r="H7" s="5">
        <v>4.29</v>
      </c>
      <c r="I7" s="5" t="str">
        <f t="shared" si="0"/>
        <v>N/A</v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0.52098944327116525</v>
      </c>
      <c r="C20" s="18">
        <f>IF(H23&lt;2,"N/A",(B20/D20))</f>
        <v>0.1368863487312573</v>
      </c>
      <c r="D20" s="19">
        <f>AVERAGE(H3:H17)</f>
        <v>3.806</v>
      </c>
      <c r="E20" s="20" t="str">
        <f>IF(H23&lt;2,"N/A",(IF(C20&lt;=25%,"N/A",AVERAGE(I3:I17))))</f>
        <v>N/A</v>
      </c>
      <c r="F20" s="19">
        <f>MEDIAN(H3:H17)</f>
        <v>3.97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3.806</v>
      </c>
      <c r="E22" s="83"/>
    </row>
    <row r="23" spans="1:9" x14ac:dyDescent="0.2">
      <c r="B23" s="82" t="s">
        <v>11</v>
      </c>
      <c r="C23" s="82"/>
      <c r="D23" s="83">
        <f>ROUND(D22,2)*F3</f>
        <v>45720</v>
      </c>
      <c r="E23" s="83"/>
      <c r="G23" s="36" t="s">
        <v>42</v>
      </c>
      <c r="H23" s="37">
        <f>COUNT(H3:H17)</f>
        <v>5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18</v>
      </c>
      <c r="B2" s="65" t="s">
        <v>1</v>
      </c>
      <c r="C2" s="66"/>
      <c r="D2" s="67"/>
      <c r="E2" s="2" t="s">
        <v>2</v>
      </c>
      <c r="F2" s="2" t="s">
        <v>3</v>
      </c>
      <c r="G2" s="2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253</v>
      </c>
      <c r="C3" s="69"/>
      <c r="D3" s="70"/>
      <c r="E3" s="80" t="s">
        <v>75</v>
      </c>
      <c r="F3" s="81">
        <v>3000</v>
      </c>
      <c r="G3" s="4" t="s">
        <v>100</v>
      </c>
      <c r="H3" s="5">
        <v>3.65</v>
      </c>
      <c r="I3" s="5">
        <f>IF(H3="","",(IF($C$20&lt;25%,"N/A",IF(H3&lt;=($D$20+$B$20),H3,"Descartado"))))</f>
        <v>3.65</v>
      </c>
    </row>
    <row r="4" spans="1:9" x14ac:dyDescent="0.2">
      <c r="A4" s="65"/>
      <c r="B4" s="71"/>
      <c r="C4" s="72"/>
      <c r="D4" s="73"/>
      <c r="E4" s="80"/>
      <c r="F4" s="80"/>
      <c r="G4" s="4" t="s">
        <v>101</v>
      </c>
      <c r="H4" s="5">
        <v>3.65</v>
      </c>
      <c r="I4" s="5">
        <f t="shared" ref="I4:I17" si="0">IF(H4="","",(IF($C$20&lt;25%,"N/A",IF(H4&lt;=($D$20+$B$20),H4,"Descartado"))))</f>
        <v>3.65</v>
      </c>
    </row>
    <row r="5" spans="1:9" x14ac:dyDescent="0.2">
      <c r="A5" s="65"/>
      <c r="B5" s="71"/>
      <c r="C5" s="72"/>
      <c r="D5" s="73"/>
      <c r="E5" s="80"/>
      <c r="F5" s="80"/>
      <c r="G5" s="4" t="s">
        <v>102</v>
      </c>
      <c r="H5" s="5">
        <v>5.69</v>
      </c>
      <c r="I5" s="5" t="str">
        <f t="shared" si="0"/>
        <v>Descartado</v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1.1777945491468365</v>
      </c>
      <c r="C20" s="18">
        <f>IF(H23&lt;2,"N/A",(B20/D20))</f>
        <v>0.27200797901774515</v>
      </c>
      <c r="D20" s="19">
        <f>AVERAGE(H3:H17)</f>
        <v>4.33</v>
      </c>
      <c r="E20" s="20">
        <f>IF(H23&lt;2,"N/A",(IF(C20&lt;=25%,"N/A",AVERAGE(I3:I17))))</f>
        <v>3.65</v>
      </c>
      <c r="F20" s="19">
        <f>MEDIAN(H3:H17)</f>
        <v>3.65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3.65</v>
      </c>
      <c r="E22" s="83"/>
    </row>
    <row r="23" spans="1:9" x14ac:dyDescent="0.2">
      <c r="B23" s="82" t="s">
        <v>11</v>
      </c>
      <c r="C23" s="82"/>
      <c r="D23" s="83">
        <f>ROUND(D22,2)*F3</f>
        <v>10950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7" t="s">
        <v>25</v>
      </c>
      <c r="B1" s="78"/>
      <c r="C1" s="78"/>
      <c r="D1" s="78"/>
      <c r="E1" s="78"/>
      <c r="F1" s="78"/>
      <c r="G1" s="78"/>
      <c r="H1" s="78"/>
      <c r="I1" s="79"/>
    </row>
    <row r="2" spans="1:9" x14ac:dyDescent="0.2">
      <c r="A2" s="65" t="s">
        <v>19</v>
      </c>
      <c r="B2" s="65" t="s">
        <v>1</v>
      </c>
      <c r="C2" s="66"/>
      <c r="D2" s="67"/>
      <c r="E2" s="2" t="s">
        <v>2</v>
      </c>
      <c r="F2" s="2" t="s">
        <v>3</v>
      </c>
      <c r="G2" s="2" t="s">
        <v>4</v>
      </c>
      <c r="H2" s="3" t="s">
        <v>5</v>
      </c>
      <c r="I2" s="26" t="s">
        <v>23</v>
      </c>
    </row>
    <row r="3" spans="1:9" ht="12.75" customHeight="1" x14ac:dyDescent="0.2">
      <c r="A3" s="65"/>
      <c r="B3" s="68" t="s">
        <v>254</v>
      </c>
      <c r="C3" s="69"/>
      <c r="D3" s="70"/>
      <c r="E3" s="80" t="s">
        <v>10</v>
      </c>
      <c r="F3" s="84">
        <v>200</v>
      </c>
      <c r="G3" s="4" t="s">
        <v>103</v>
      </c>
      <c r="H3" s="5">
        <v>9.4499999999999993</v>
      </c>
      <c r="I3" s="5" t="str">
        <f>IF(H3="","",(IF($C$20&lt;25%,"N/A",IF(H3&lt;=($D$20+$B$20),H3,"Descartado"))))</f>
        <v>N/A</v>
      </c>
    </row>
    <row r="4" spans="1:9" x14ac:dyDescent="0.2">
      <c r="A4" s="65"/>
      <c r="B4" s="71"/>
      <c r="C4" s="72"/>
      <c r="D4" s="73"/>
      <c r="E4" s="80"/>
      <c r="F4" s="80"/>
      <c r="G4" s="4" t="s">
        <v>104</v>
      </c>
      <c r="H4" s="5">
        <v>6.56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65"/>
      <c r="B5" s="71"/>
      <c r="C5" s="72"/>
      <c r="D5" s="73"/>
      <c r="E5" s="80"/>
      <c r="F5" s="80"/>
      <c r="G5" s="4" t="s">
        <v>105</v>
      </c>
      <c r="H5" s="5">
        <v>7.29</v>
      </c>
      <c r="I5" s="5" t="str">
        <f t="shared" si="0"/>
        <v>N/A</v>
      </c>
    </row>
    <row r="6" spans="1:9" x14ac:dyDescent="0.2">
      <c r="A6" s="65"/>
      <c r="B6" s="71"/>
      <c r="C6" s="72"/>
      <c r="D6" s="73"/>
      <c r="E6" s="80"/>
      <c r="F6" s="80"/>
      <c r="G6" s="4"/>
      <c r="H6" s="5"/>
      <c r="I6" s="5" t="str">
        <f t="shared" si="0"/>
        <v/>
      </c>
    </row>
    <row r="7" spans="1:9" x14ac:dyDescent="0.2">
      <c r="A7" s="65"/>
      <c r="B7" s="71"/>
      <c r="C7" s="72"/>
      <c r="D7" s="73"/>
      <c r="E7" s="80"/>
      <c r="F7" s="80"/>
      <c r="G7" s="4"/>
      <c r="H7" s="5"/>
      <c r="I7" s="5" t="str">
        <f t="shared" si="0"/>
        <v/>
      </c>
    </row>
    <row r="8" spans="1:9" x14ac:dyDescent="0.2">
      <c r="A8" s="65"/>
      <c r="B8" s="71"/>
      <c r="C8" s="72"/>
      <c r="D8" s="73"/>
      <c r="E8" s="80"/>
      <c r="F8" s="80"/>
      <c r="G8" s="4"/>
      <c r="H8" s="5"/>
      <c r="I8" s="5" t="str">
        <f t="shared" si="0"/>
        <v/>
      </c>
    </row>
    <row r="9" spans="1:9" x14ac:dyDescent="0.2">
      <c r="A9" s="65"/>
      <c r="B9" s="71"/>
      <c r="C9" s="72"/>
      <c r="D9" s="73"/>
      <c r="E9" s="80"/>
      <c r="F9" s="80"/>
      <c r="G9" s="4"/>
      <c r="H9" s="5"/>
      <c r="I9" s="5" t="str">
        <f t="shared" si="0"/>
        <v/>
      </c>
    </row>
    <row r="10" spans="1:9" x14ac:dyDescent="0.2">
      <c r="A10" s="65"/>
      <c r="B10" s="71"/>
      <c r="C10" s="72"/>
      <c r="D10" s="73"/>
      <c r="E10" s="80"/>
      <c r="F10" s="80"/>
      <c r="G10" s="4"/>
      <c r="H10" s="5"/>
      <c r="I10" s="5" t="str">
        <f t="shared" si="0"/>
        <v/>
      </c>
    </row>
    <row r="11" spans="1:9" x14ac:dyDescent="0.2">
      <c r="A11" s="65"/>
      <c r="B11" s="71"/>
      <c r="C11" s="72"/>
      <c r="D11" s="73"/>
      <c r="E11" s="80"/>
      <c r="F11" s="80"/>
      <c r="G11" s="4"/>
      <c r="H11" s="5"/>
      <c r="I11" s="5" t="str">
        <f t="shared" si="0"/>
        <v/>
      </c>
    </row>
    <row r="12" spans="1:9" x14ac:dyDescent="0.2">
      <c r="A12" s="65"/>
      <c r="B12" s="71"/>
      <c r="C12" s="72"/>
      <c r="D12" s="73"/>
      <c r="E12" s="80"/>
      <c r="F12" s="80"/>
      <c r="G12" s="4"/>
      <c r="H12" s="5"/>
      <c r="I12" s="5" t="str">
        <f t="shared" si="0"/>
        <v/>
      </c>
    </row>
    <row r="13" spans="1:9" x14ac:dyDescent="0.2">
      <c r="A13" s="65"/>
      <c r="B13" s="71"/>
      <c r="C13" s="72"/>
      <c r="D13" s="73"/>
      <c r="E13" s="80"/>
      <c r="F13" s="80"/>
      <c r="G13" s="4"/>
      <c r="H13" s="5"/>
      <c r="I13" s="5" t="str">
        <f t="shared" si="0"/>
        <v/>
      </c>
    </row>
    <row r="14" spans="1:9" x14ac:dyDescent="0.2">
      <c r="A14" s="65"/>
      <c r="B14" s="71"/>
      <c r="C14" s="72"/>
      <c r="D14" s="73"/>
      <c r="E14" s="80"/>
      <c r="F14" s="80"/>
      <c r="G14" s="4"/>
      <c r="H14" s="5"/>
      <c r="I14" s="5" t="str">
        <f t="shared" si="0"/>
        <v/>
      </c>
    </row>
    <row r="15" spans="1:9" x14ac:dyDescent="0.2">
      <c r="A15" s="65"/>
      <c r="B15" s="71"/>
      <c r="C15" s="72"/>
      <c r="D15" s="73"/>
      <c r="E15" s="80"/>
      <c r="F15" s="80"/>
      <c r="G15" s="4"/>
      <c r="H15" s="5"/>
      <c r="I15" s="5" t="str">
        <f t="shared" si="0"/>
        <v/>
      </c>
    </row>
    <row r="16" spans="1:9" x14ac:dyDescent="0.2">
      <c r="A16" s="65"/>
      <c r="B16" s="71"/>
      <c r="C16" s="72"/>
      <c r="D16" s="73"/>
      <c r="E16" s="80"/>
      <c r="F16" s="80"/>
      <c r="G16" s="4"/>
      <c r="H16" s="5"/>
      <c r="I16" s="5" t="str">
        <f t="shared" si="0"/>
        <v/>
      </c>
    </row>
    <row r="17" spans="1:9" x14ac:dyDescent="0.2">
      <c r="A17" s="65"/>
      <c r="B17" s="74"/>
      <c r="C17" s="75"/>
      <c r="D17" s="76"/>
      <c r="E17" s="80"/>
      <c r="F17" s="8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1.5028084819208858</v>
      </c>
      <c r="C20" s="18">
        <f>IF(H23&lt;2,"N/A",(B20/D20))</f>
        <v>0.1934946543245776</v>
      </c>
      <c r="D20" s="19">
        <f>AVERAGE(H3:H17)</f>
        <v>7.7666666666666657</v>
      </c>
      <c r="E20" s="20" t="str">
        <f>IF(H23&lt;2,"N/A",(IF(C20&lt;=25%,"N/A",AVERAGE(I3:I17))))</f>
        <v>N/A</v>
      </c>
      <c r="F20" s="19">
        <f>MEDIAN(H3:H17)</f>
        <v>7.29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82" t="s">
        <v>33</v>
      </c>
      <c r="C22" s="82"/>
      <c r="D22" s="83">
        <f>IF(C20&lt;=25%,D20,MIN(E20:F20))</f>
        <v>7.7666666666666657</v>
      </c>
      <c r="E22" s="83"/>
    </row>
    <row r="23" spans="1:9" x14ac:dyDescent="0.2">
      <c r="B23" s="82" t="s">
        <v>11</v>
      </c>
      <c r="C23" s="82"/>
      <c r="D23" s="83">
        <f>ROUND(D22,2)*F3</f>
        <v>1554</v>
      </c>
      <c r="E23" s="83"/>
      <c r="G23" s="36" t="s">
        <v>42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6" t="s">
        <v>29</v>
      </c>
      <c r="B26" s="57"/>
      <c r="C26" s="57"/>
      <c r="D26" s="57"/>
      <c r="E26" s="57"/>
      <c r="F26" s="57"/>
      <c r="G26" s="57"/>
      <c r="H26" s="57"/>
      <c r="I26" s="58"/>
    </row>
    <row r="27" spans="1:9" x14ac:dyDescent="0.2">
      <c r="A27" s="59" t="s">
        <v>30</v>
      </c>
      <c r="B27" s="60"/>
      <c r="C27" s="60"/>
      <c r="D27" s="60"/>
      <c r="E27" s="60"/>
      <c r="F27" s="60"/>
      <c r="G27" s="60"/>
      <c r="H27" s="60"/>
      <c r="I27" s="61"/>
    </row>
    <row r="28" spans="1:9" x14ac:dyDescent="0.2">
      <c r="A28" s="59" t="s">
        <v>31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 x14ac:dyDescent="0.2">
      <c r="A29" s="62" t="s">
        <v>27</v>
      </c>
      <c r="B29" s="63"/>
      <c r="C29" s="63"/>
      <c r="D29" s="63"/>
      <c r="E29" s="63"/>
      <c r="F29" s="63"/>
      <c r="G29" s="63"/>
      <c r="H29" s="63"/>
      <c r="I29" s="64"/>
    </row>
    <row r="30" spans="1:9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9" x14ac:dyDescent="0.2">
      <c r="A31" s="59" t="s">
        <v>32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 x14ac:dyDescent="0.2">
      <c r="A32" s="53" t="s">
        <v>34</v>
      </c>
      <c r="B32" s="54"/>
      <c r="C32" s="54"/>
      <c r="D32" s="54"/>
      <c r="E32" s="54"/>
      <c r="F32" s="54"/>
      <c r="G32" s="54"/>
      <c r="H32" s="54"/>
      <c r="I32" s="5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48</vt:i4>
      </vt:variant>
      <vt:variant>
        <vt:lpstr>Intervalos nomeados</vt:lpstr>
      </vt:variant>
      <vt:variant>
        <vt:i4>1</vt:i4>
      </vt:variant>
    </vt:vector>
  </HeadingPairs>
  <TitlesOfParts>
    <vt:vector size="49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 27</vt:lpstr>
      <vt:lpstr>Item28</vt:lpstr>
      <vt:lpstr>Item29</vt:lpstr>
      <vt:lpstr>Item30</vt:lpstr>
      <vt:lpstr>Item31</vt:lpstr>
      <vt:lpstr>Item32</vt:lpstr>
      <vt:lpstr>Item33</vt:lpstr>
      <vt:lpstr>Item 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 Item43</vt:lpstr>
      <vt:lpstr>Item44 </vt:lpstr>
      <vt:lpstr>Item45</vt:lpstr>
      <vt:lpstr>Item46</vt:lpstr>
      <vt:lpstr>Item47</vt:lpstr>
      <vt:lpstr>TOTAL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2020-03-11T16:56:08Z</cp:lastPrinted>
  <dcterms:created xsi:type="dcterms:W3CDTF">2019-01-16T20:04:04Z</dcterms:created>
  <dcterms:modified xsi:type="dcterms:W3CDTF">2020-03-12T14:54:16Z</dcterms:modified>
</cp:coreProperties>
</file>